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elJ\Documents\Opravné a údržbové práce_podklady pro zadání\2023\M_km 412,700_TU 0801\"/>
    </mc:Choice>
  </mc:AlternateContent>
  <bookViews>
    <workbookView xWindow="0" yWindow="0" windowWidth="19875" windowHeight="8400" activeTab="2"/>
  </bookViews>
  <sheets>
    <sheet name="Rekapitulace zakázky" sheetId="1" r:id="rId1"/>
    <sheet name="SO 11-20-01 - Oprava most..." sheetId="2" r:id="rId2"/>
    <sheet name="SO 21-00-01 - Oprava most..." sheetId="3" r:id="rId3"/>
    <sheet name="SO 11-20-02 - Oprava most..." sheetId="4" r:id="rId4"/>
    <sheet name="SO 11-20-03 - Oprava most..." sheetId="5" r:id="rId5"/>
  </sheets>
  <definedNames>
    <definedName name="_xlnm._FilterDatabase" localSheetId="1" hidden="1">'SO 11-20-01 - Oprava most...'!$C$131:$K$335</definedName>
    <definedName name="_xlnm._FilterDatabase" localSheetId="3" hidden="1">'SO 11-20-02 - Oprava most...'!$C$121:$K$149</definedName>
    <definedName name="_xlnm._FilterDatabase" localSheetId="4" hidden="1">'SO 11-20-03 - Oprava most...'!$C$116:$K$121</definedName>
    <definedName name="_xlnm._FilterDatabase" localSheetId="2" hidden="1">'SO 21-00-01 - Oprava most...'!$C$117:$K$186</definedName>
    <definedName name="_xlnm.Print_Titles" localSheetId="0">'Rekapitulace zakázky'!$92:$92</definedName>
    <definedName name="_xlnm.Print_Titles" localSheetId="1">'SO 11-20-01 - Oprava most...'!$131:$131</definedName>
    <definedName name="_xlnm.Print_Titles" localSheetId="3">'SO 11-20-02 - Oprava most...'!$121:$121</definedName>
    <definedName name="_xlnm.Print_Titles" localSheetId="4">'SO 11-20-03 - Oprava most...'!$116:$116</definedName>
    <definedName name="_xlnm.Print_Titles" localSheetId="2">'SO 21-00-01 - Oprava most...'!$117:$117</definedName>
    <definedName name="_xlnm.Print_Area" localSheetId="0">'Rekapitulace zakázky'!$D$4:$AO$76,'Rekapitulace zakázky'!$C$82:$AQ$99</definedName>
    <definedName name="_xlnm.Print_Area" localSheetId="1">'SO 11-20-01 - Oprava most...'!$C$4:$J$75,'SO 11-20-01 - Oprava most...'!$C$81:$J$113,'SO 11-20-01 - Oprava most...'!$C$119:$K$335</definedName>
    <definedName name="_xlnm.Print_Area" localSheetId="3">'SO 11-20-02 - Oprava most...'!$C$4:$J$75,'SO 11-20-02 - Oprava most...'!$C$81:$J$103,'SO 11-20-02 - Oprava most...'!$C$109:$K$149</definedName>
    <definedName name="_xlnm.Print_Area" localSheetId="4">'SO 11-20-03 - Oprava most...'!$C$4:$J$75,'SO 11-20-03 - Oprava most...'!$C$81:$J$98,'SO 11-20-03 - Oprava most...'!$C$104:$K$121</definedName>
    <definedName name="_xlnm.Print_Area" localSheetId="2">'SO 21-00-01 - Oprava most...'!$C$4:$J$75,'SO 21-00-01 - Oprava most...'!$C$81:$J$99,'SO 21-00-01 - Oprava most...'!$C$105:$K$186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0" i="5"/>
  <c r="BH120" i="5"/>
  <c r="BG120" i="5"/>
  <c r="F35" i="5" s="1"/>
  <c r="BB98" i="1" s="1"/>
  <c r="BF120" i="5"/>
  <c r="J34" i="5" s="1"/>
  <c r="AW98" i="1" s="1"/>
  <c r="T120" i="5"/>
  <c r="T119" i="5"/>
  <c r="T118" i="5"/>
  <c r="T117" i="5" s="1"/>
  <c r="R120" i="5"/>
  <c r="R119" i="5"/>
  <c r="R118" i="5" s="1"/>
  <c r="R117" i="5" s="1"/>
  <c r="P120" i="5"/>
  <c r="P119" i="5"/>
  <c r="P118" i="5"/>
  <c r="P117" i="5"/>
  <c r="AU98" i="1"/>
  <c r="J113" i="5"/>
  <c r="F113" i="5"/>
  <c r="F111" i="5"/>
  <c r="E109" i="5"/>
  <c r="J90" i="5"/>
  <c r="F90" i="5"/>
  <c r="F88" i="5"/>
  <c r="E86" i="5"/>
  <c r="J24" i="5"/>
  <c r="E24" i="5"/>
  <c r="J114" i="5"/>
  <c r="J23" i="5"/>
  <c r="J18" i="5"/>
  <c r="E18" i="5"/>
  <c r="F114" i="5" s="1"/>
  <c r="J17" i="5"/>
  <c r="J12" i="5"/>
  <c r="J111" i="5" s="1"/>
  <c r="E7" i="5"/>
  <c r="E107" i="5"/>
  <c r="J37" i="4"/>
  <c r="J36" i="4"/>
  <c r="AY97" i="1"/>
  <c r="J35" i="4"/>
  <c r="AX97" i="1"/>
  <c r="BI149" i="4"/>
  <c r="BH149" i="4"/>
  <c r="BG149" i="4"/>
  <c r="BF149" i="4"/>
  <c r="T149" i="4"/>
  <c r="T148" i="4"/>
  <c r="R149" i="4"/>
  <c r="R148" i="4"/>
  <c r="P149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8" i="4"/>
  <c r="F118" i="4"/>
  <c r="F116" i="4"/>
  <c r="E114" i="4"/>
  <c r="J90" i="4"/>
  <c r="F90" i="4"/>
  <c r="F88" i="4"/>
  <c r="E86" i="4"/>
  <c r="J24" i="4"/>
  <c r="E24" i="4"/>
  <c r="J119" i="4" s="1"/>
  <c r="J23" i="4"/>
  <c r="J18" i="4"/>
  <c r="E18" i="4"/>
  <c r="F91" i="4"/>
  <c r="J17" i="4"/>
  <c r="J12" i="4"/>
  <c r="J88" i="4"/>
  <c r="E7" i="4"/>
  <c r="E112" i="4"/>
  <c r="J37" i="3"/>
  <c r="J36" i="3"/>
  <c r="AY96" i="1" s="1"/>
  <c r="J35" i="3"/>
  <c r="AX96" i="1" s="1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J114" i="3"/>
  <c r="F114" i="3"/>
  <c r="F112" i="3"/>
  <c r="E110" i="3"/>
  <c r="J90" i="3"/>
  <c r="F90" i="3"/>
  <c r="F88" i="3"/>
  <c r="E86" i="3"/>
  <c r="J24" i="3"/>
  <c r="E24" i="3"/>
  <c r="J115" i="3"/>
  <c r="J23" i="3"/>
  <c r="J18" i="3"/>
  <c r="E18" i="3"/>
  <c r="F91" i="3"/>
  <c r="J17" i="3"/>
  <c r="J12" i="3"/>
  <c r="J88" i="3"/>
  <c r="E7" i="3"/>
  <c r="E84" i="3" s="1"/>
  <c r="J37" i="2"/>
  <c r="J36" i="2"/>
  <c r="AY95" i="1"/>
  <c r="J35" i="2"/>
  <c r="AX95" i="1"/>
  <c r="BI335" i="2"/>
  <c r="BH335" i="2"/>
  <c r="BG335" i="2"/>
  <c r="BF335" i="2"/>
  <c r="T335" i="2"/>
  <c r="T334" i="2" s="1"/>
  <c r="R335" i="2"/>
  <c r="R334" i="2" s="1"/>
  <c r="P335" i="2"/>
  <c r="P334" i="2"/>
  <c r="BI333" i="2"/>
  <c r="BH333" i="2"/>
  <c r="BG333" i="2"/>
  <c r="BF333" i="2"/>
  <c r="T333" i="2"/>
  <c r="T332" i="2"/>
  <c r="T328" i="2" s="1"/>
  <c r="R333" i="2"/>
  <c r="R332" i="2" s="1"/>
  <c r="P333" i="2"/>
  <c r="P332" i="2" s="1"/>
  <c r="BI330" i="2"/>
  <c r="BH330" i="2"/>
  <c r="BG330" i="2"/>
  <c r="BF330" i="2"/>
  <c r="T330" i="2"/>
  <c r="T329" i="2"/>
  <c r="R330" i="2"/>
  <c r="R329" i="2"/>
  <c r="R328" i="2" s="1"/>
  <c r="P330" i="2"/>
  <c r="P329" i="2" s="1"/>
  <c r="P328" i="2" s="1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T290" i="2"/>
  <c r="R291" i="2"/>
  <c r="R290" i="2"/>
  <c r="P291" i="2"/>
  <c r="P290" i="2" s="1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8" i="2"/>
  <c r="F128" i="2"/>
  <c r="F126" i="2"/>
  <c r="E124" i="2"/>
  <c r="J90" i="2"/>
  <c r="F90" i="2"/>
  <c r="F88" i="2"/>
  <c r="E86" i="2"/>
  <c r="J24" i="2"/>
  <c r="E24" i="2"/>
  <c r="J129" i="2"/>
  <c r="J23" i="2"/>
  <c r="J18" i="2"/>
  <c r="E18" i="2"/>
  <c r="F91" i="2"/>
  <c r="J17" i="2"/>
  <c r="J12" i="2"/>
  <c r="J126" i="2" s="1"/>
  <c r="E7" i="2"/>
  <c r="E122" i="2"/>
  <c r="L90" i="1"/>
  <c r="AM90" i="1"/>
  <c r="AM89" i="1"/>
  <c r="L89" i="1"/>
  <c r="AM87" i="1"/>
  <c r="L87" i="1"/>
  <c r="L85" i="1"/>
  <c r="L84" i="1"/>
  <c r="J264" i="2"/>
  <c r="J258" i="2"/>
  <c r="J199" i="2"/>
  <c r="J170" i="2"/>
  <c r="BK294" i="2"/>
  <c r="BK244" i="2"/>
  <c r="BK150" i="2"/>
  <c r="BK140" i="2"/>
  <c r="J160" i="3"/>
  <c r="J142" i="3"/>
  <c r="BK151" i="3"/>
  <c r="BK156" i="3"/>
  <c r="J138" i="4"/>
  <c r="J146" i="4"/>
  <c r="J320" i="2"/>
  <c r="BK266" i="2"/>
  <c r="BK240" i="2"/>
  <c r="BK202" i="2"/>
  <c r="J253" i="2"/>
  <c r="J226" i="2"/>
  <c r="J137" i="2"/>
  <c r="J209" i="2"/>
  <c r="BK313" i="2"/>
  <c r="BK298" i="2"/>
  <c r="BK286" i="2"/>
  <c r="J249" i="2"/>
  <c r="J213" i="2"/>
  <c r="J177" i="2"/>
  <c r="BK142" i="2"/>
  <c r="J289" i="2"/>
  <c r="J269" i="2"/>
  <c r="BK213" i="2"/>
  <c r="BK139" i="2"/>
  <c r="BK275" i="2"/>
  <c r="J335" i="2"/>
  <c r="J326" i="2"/>
  <c r="BK227" i="2"/>
  <c r="BK148" i="2"/>
  <c r="J188" i="2"/>
  <c r="BK257" i="2"/>
  <c r="BK226" i="2"/>
  <c r="BK170" i="2"/>
  <c r="BK285" i="2"/>
  <c r="BK258" i="2"/>
  <c r="J205" i="2"/>
  <c r="BK163" i="3"/>
  <c r="BK127" i="3"/>
  <c r="BK164" i="3"/>
  <c r="J145" i="3"/>
  <c r="J120" i="3"/>
  <c r="J140" i="3"/>
  <c r="J171" i="3"/>
  <c r="J133" i="3"/>
  <c r="J157" i="3"/>
  <c r="BK137" i="3"/>
  <c r="J144" i="3"/>
  <c r="BK129" i="4"/>
  <c r="BK146" i="4"/>
  <c r="BK142" i="4"/>
  <c r="BK138" i="4"/>
  <c r="BK120" i="5"/>
  <c r="J322" i="2"/>
  <c r="J251" i="2"/>
  <c r="BK205" i="2"/>
  <c r="J182" i="2"/>
  <c r="BK251" i="2"/>
  <c r="J222" i="2"/>
  <c r="BK222" i="2"/>
  <c r="BK312" i="2"/>
  <c r="J300" i="2"/>
  <c r="BK289" i="2"/>
  <c r="BK253" i="2"/>
  <c r="J216" i="2"/>
  <c r="BK161" i="2"/>
  <c r="BK136" i="2"/>
  <c r="J302" i="2"/>
  <c r="J275" i="2"/>
  <c r="J238" i="2"/>
  <c r="BK145" i="2"/>
  <c r="BK291" i="2"/>
  <c r="J270" i="2"/>
  <c r="BK330" i="2"/>
  <c r="BK319" i="2"/>
  <c r="BK198" i="2"/>
  <c r="J135" i="2"/>
  <c r="BK322" i="2"/>
  <c r="BK236" i="2"/>
  <c r="BK209" i="2"/>
  <c r="BK165" i="2"/>
  <c r="J306" i="2"/>
  <c r="J240" i="2"/>
  <c r="J192" i="2"/>
  <c r="BK135" i="2"/>
  <c r="J129" i="3"/>
  <c r="BK166" i="3"/>
  <c r="BK131" i="3"/>
  <c r="J155" i="3"/>
  <c r="J131" i="3"/>
  <c r="J176" i="3"/>
  <c r="BK129" i="3"/>
  <c r="BK120" i="3"/>
  <c r="J161" i="3"/>
  <c r="BK155" i="3"/>
  <c r="BK135" i="3"/>
  <c r="BK149" i="4"/>
  <c r="J125" i="4"/>
  <c r="BK133" i="4"/>
  <c r="J131" i="4"/>
  <c r="F37" i="5"/>
  <c r="BD98" i="1"/>
  <c r="J296" i="2"/>
  <c r="BK269" i="2"/>
  <c r="J244" i="2"/>
  <c r="BK320" i="2"/>
  <c r="J294" i="2"/>
  <c r="J150" i="2"/>
  <c r="J148" i="3"/>
  <c r="BK180" i="3"/>
  <c r="J125" i="3"/>
  <c r="BK142" i="3"/>
  <c r="J145" i="4"/>
  <c r="BK125" i="4"/>
  <c r="J260" i="2"/>
  <c r="J161" i="2"/>
  <c r="J312" i="2"/>
  <c r="BK267" i="2"/>
  <c r="J187" i="2"/>
  <c r="BK231" i="2"/>
  <c r="BK270" i="2"/>
  <c r="J202" i="2"/>
  <c r="J298" i="2"/>
  <c r="BK333" i="2"/>
  <c r="J231" i="2"/>
  <c r="J142" i="2"/>
  <c r="BK247" i="2"/>
  <c r="J184" i="2"/>
  <c r="J266" i="2"/>
  <c r="J166" i="2"/>
  <c r="BK125" i="3"/>
  <c r="J180" i="3"/>
  <c r="J153" i="3"/>
  <c r="BK122" i="3"/>
  <c r="BK126" i="4"/>
  <c r="J315" i="2"/>
  <c r="J179" i="2"/>
  <c r="BK190" i="2"/>
  <c r="BK306" i="2"/>
  <c r="J281" i="2"/>
  <c r="J172" i="2"/>
  <c r="BK157" i="2"/>
  <c r="BK259" i="2"/>
  <c r="J136" i="2"/>
  <c r="BK326" i="2"/>
  <c r="J145" i="2"/>
  <c r="J174" i="2"/>
  <c r="J217" i="2"/>
  <c r="J308" i="2"/>
  <c r="BK260" i="2"/>
  <c r="J151" i="2"/>
  <c r="BK176" i="3"/>
  <c r="BK171" i="3"/>
  <c r="BK184" i="3"/>
  <c r="J127" i="3"/>
  <c r="J151" i="3"/>
  <c r="BK131" i="4"/>
  <c r="BK141" i="4"/>
  <c r="BK238" i="2"/>
  <c r="BK235" i="2"/>
  <c r="BK174" i="2"/>
  <c r="BK283" i="2"/>
  <c r="BK220" i="2"/>
  <c r="BK151" i="2"/>
  <c r="BK308" i="2"/>
  <c r="BK264" i="2"/>
  <c r="BK160" i="3"/>
  <c r="J159" i="3"/>
  <c r="J122" i="3"/>
  <c r="BK145" i="3"/>
  <c r="J141" i="4"/>
  <c r="J129" i="4"/>
  <c r="BK317" i="2"/>
  <c r="J259" i="2"/>
  <c r="BK187" i="2"/>
  <c r="BK249" i="2"/>
  <c r="J220" i="2"/>
  <c r="BK179" i="2"/>
  <c r="J313" i="2"/>
  <c r="BK302" i="2"/>
  <c r="J291" i="2"/>
  <c r="J262" i="2"/>
  <c r="J227" i="2"/>
  <c r="BK199" i="2"/>
  <c r="J185" i="2"/>
  <c r="J148" i="2"/>
  <c r="AS94" i="1"/>
  <c r="J235" i="2"/>
  <c r="BK192" i="2"/>
  <c r="BK300" i="2"/>
  <c r="BK279" i="2"/>
  <c r="BK335" i="2"/>
  <c r="J330" i="2"/>
  <c r="BK325" i="2"/>
  <c r="BK177" i="2"/>
  <c r="J139" i="2"/>
  <c r="BK180" i="2"/>
  <c r="BK315" i="2"/>
  <c r="BK172" i="2"/>
  <c r="BK182" i="2"/>
  <c r="J140" i="2"/>
  <c r="J286" i="2"/>
  <c r="J247" i="2"/>
  <c r="J190" i="2"/>
  <c r="J184" i="3"/>
  <c r="BK186" i="3"/>
  <c r="BK159" i="3"/>
  <c r="BK144" i="3"/>
  <c r="J150" i="3"/>
  <c r="J186" i="3"/>
  <c r="J166" i="3"/>
  <c r="BK140" i="3"/>
  <c r="J164" i="3"/>
  <c r="BK161" i="3"/>
  <c r="BK153" i="3"/>
  <c r="BK136" i="4"/>
  <c r="J149" i="4"/>
  <c r="J136" i="4"/>
  <c r="J126" i="4"/>
  <c r="F36" i="5"/>
  <c r="BC98" i="1"/>
  <c r="BK185" i="2"/>
  <c r="J198" i="2"/>
  <c r="BK217" i="2"/>
  <c r="J310" i="2"/>
  <c r="BK296" i="2"/>
  <c r="J285" i="2"/>
  <c r="J255" i="2"/>
  <c r="BK188" i="2"/>
  <c r="J154" i="2"/>
  <c r="BK166" i="2"/>
  <c r="J279" i="2"/>
  <c r="J267" i="2"/>
  <c r="BK262" i="2"/>
  <c r="J157" i="2"/>
  <c r="BK137" i="2"/>
  <c r="BK281" i="2"/>
  <c r="J257" i="2"/>
  <c r="J333" i="2"/>
  <c r="J317" i="2"/>
  <c r="BK154" i="2"/>
  <c r="BK184" i="2"/>
  <c r="J325" i="2"/>
  <c r="J319" i="2"/>
  <c r="J236" i="2"/>
  <c r="J180" i="2"/>
  <c r="BK310" i="2"/>
  <c r="J283" i="2"/>
  <c r="BK255" i="2"/>
  <c r="BK216" i="2"/>
  <c r="J165" i="2"/>
  <c r="BK157" i="3"/>
  <c r="BK178" i="3"/>
  <c r="J158" i="3"/>
  <c r="J135" i="3"/>
  <c r="BK133" i="3"/>
  <c r="J178" i="3"/>
  <c r="J163" i="3"/>
  <c r="BK148" i="3"/>
  <c r="BK158" i="3"/>
  <c r="J156" i="3"/>
  <c r="J137" i="3"/>
  <c r="BK150" i="3"/>
  <c r="J133" i="4"/>
  <c r="BK145" i="4"/>
  <c r="J142" i="4"/>
  <c r="J120" i="5"/>
  <c r="BK134" i="2" l="1"/>
  <c r="J134" i="2"/>
  <c r="J97" i="2"/>
  <c r="BK176" i="2"/>
  <c r="J176" i="2" s="1"/>
  <c r="J100" i="2" s="1"/>
  <c r="P234" i="2"/>
  <c r="P246" i="2"/>
  <c r="P293" i="2"/>
  <c r="T321" i="2"/>
  <c r="T124" i="3"/>
  <c r="BK147" i="2"/>
  <c r="J147" i="2" s="1"/>
  <c r="J98" i="2" s="1"/>
  <c r="R246" i="2"/>
  <c r="T119" i="3"/>
  <c r="BK140" i="4"/>
  <c r="J140" i="4"/>
  <c r="J100" i="4"/>
  <c r="BK156" i="2"/>
  <c r="J156" i="2"/>
  <c r="J99" i="2"/>
  <c r="T234" i="2"/>
  <c r="T278" i="2"/>
  <c r="R124" i="3"/>
  <c r="T135" i="4"/>
  <c r="P156" i="2"/>
  <c r="R293" i="2"/>
  <c r="R292" i="2" s="1"/>
  <c r="P124" i="3"/>
  <c r="P118" i="3" s="1"/>
  <c r="AU96" i="1" s="1"/>
  <c r="BK128" i="4"/>
  <c r="J128" i="4"/>
  <c r="J98" i="4"/>
  <c r="R176" i="2"/>
  <c r="P237" i="2"/>
  <c r="BK293" i="2"/>
  <c r="J293" i="2" s="1"/>
  <c r="J107" i="2" s="1"/>
  <c r="R321" i="2"/>
  <c r="BK119" i="3"/>
  <c r="J119" i="3" s="1"/>
  <c r="J96" i="3" s="1"/>
  <c r="T165" i="3"/>
  <c r="R134" i="2"/>
  <c r="R156" i="2"/>
  <c r="BK278" i="2"/>
  <c r="J278" i="2"/>
  <c r="J104" i="2"/>
  <c r="P165" i="3"/>
  <c r="P124" i="4"/>
  <c r="P144" i="4"/>
  <c r="T176" i="2"/>
  <c r="P278" i="2"/>
  <c r="BK124" i="3"/>
  <c r="J124" i="3" s="1"/>
  <c r="J97" i="3" s="1"/>
  <c r="T124" i="4"/>
  <c r="BK135" i="4"/>
  <c r="J135" i="4"/>
  <c r="J99" i="4"/>
  <c r="R140" i="4"/>
  <c r="T144" i="4"/>
  <c r="T134" i="2"/>
  <c r="P147" i="2"/>
  <c r="T147" i="2"/>
  <c r="T156" i="2"/>
  <c r="BK234" i="2"/>
  <c r="J234" i="2"/>
  <c r="J101" i="2"/>
  <c r="BK246" i="2"/>
  <c r="J246" i="2"/>
  <c r="J103" i="2"/>
  <c r="T293" i="2"/>
  <c r="T292" i="2"/>
  <c r="P119" i="3"/>
  <c r="R165" i="3"/>
  <c r="R118" i="3" s="1"/>
  <c r="P128" i="4"/>
  <c r="P135" i="4"/>
  <c r="P140" i="4"/>
  <c r="R144" i="4"/>
  <c r="R128" i="4"/>
  <c r="R123" i="4" s="1"/>
  <c r="R122" i="4" s="1"/>
  <c r="BK144" i="4"/>
  <c r="J144" i="4"/>
  <c r="J101" i="4"/>
  <c r="P134" i="2"/>
  <c r="P176" i="2"/>
  <c r="R234" i="2"/>
  <c r="BK237" i="2"/>
  <c r="J237" i="2" s="1"/>
  <c r="J102" i="2" s="1"/>
  <c r="R237" i="2"/>
  <c r="T237" i="2"/>
  <c r="R278" i="2"/>
  <c r="BK321" i="2"/>
  <c r="J321" i="2"/>
  <c r="J108" i="2"/>
  <c r="R119" i="3"/>
  <c r="BK124" i="4"/>
  <c r="T128" i="4"/>
  <c r="R135" i="4"/>
  <c r="T140" i="4"/>
  <c r="R147" i="2"/>
  <c r="T246" i="2"/>
  <c r="P321" i="2"/>
  <c r="BK165" i="3"/>
  <c r="J165" i="3"/>
  <c r="J98" i="3"/>
  <c r="R124" i="4"/>
  <c r="BK119" i="5"/>
  <c r="J119" i="5" s="1"/>
  <c r="J97" i="5" s="1"/>
  <c r="BK290" i="2"/>
  <c r="J290" i="2"/>
  <c r="J105" i="2"/>
  <c r="BK329" i="2"/>
  <c r="J329" i="2"/>
  <c r="J110" i="2"/>
  <c r="BK332" i="2"/>
  <c r="J332" i="2"/>
  <c r="J111" i="2" s="1"/>
  <c r="BK334" i="2"/>
  <c r="J334" i="2" s="1"/>
  <c r="J112" i="2" s="1"/>
  <c r="BK148" i="4"/>
  <c r="J148" i="4"/>
  <c r="J102" i="4"/>
  <c r="J124" i="4"/>
  <c r="J97" i="4"/>
  <c r="E84" i="5"/>
  <c r="J88" i="5"/>
  <c r="F91" i="5"/>
  <c r="J91" i="5"/>
  <c r="BE120" i="5"/>
  <c r="BE125" i="4"/>
  <c r="J91" i="4"/>
  <c r="BE136" i="4"/>
  <c r="BE138" i="4"/>
  <c r="BE146" i="4"/>
  <c r="BE149" i="4"/>
  <c r="J116" i="4"/>
  <c r="F119" i="4"/>
  <c r="BE126" i="4"/>
  <c r="BE131" i="4"/>
  <c r="E84" i="4"/>
  <c r="BE141" i="4"/>
  <c r="BE129" i="4"/>
  <c r="BE133" i="4"/>
  <c r="BE142" i="4"/>
  <c r="BE145" i="4"/>
  <c r="E108" i="3"/>
  <c r="BE156" i="3"/>
  <c r="BE137" i="3"/>
  <c r="F115" i="3"/>
  <c r="BE125" i="3"/>
  <c r="BE129" i="3"/>
  <c r="BE131" i="3"/>
  <c r="BE144" i="3"/>
  <c r="BE148" i="3"/>
  <c r="BK328" i="2"/>
  <c r="J328" i="2"/>
  <c r="J109" i="2" s="1"/>
  <c r="J112" i="3"/>
  <c r="BE135" i="3"/>
  <c r="BE140" i="3"/>
  <c r="BE160" i="3"/>
  <c r="J91" i="3"/>
  <c r="BE150" i="3"/>
  <c r="BE127" i="3"/>
  <c r="BE145" i="3"/>
  <c r="BE158" i="3"/>
  <c r="BE163" i="3"/>
  <c r="BE171" i="3"/>
  <c r="BE176" i="3"/>
  <c r="BE178" i="3"/>
  <c r="BE120" i="3"/>
  <c r="BE157" i="3"/>
  <c r="BE166" i="3"/>
  <c r="BE122" i="3"/>
  <c r="BE133" i="3"/>
  <c r="BE151" i="3"/>
  <c r="BE153" i="3"/>
  <c r="BE155" i="3"/>
  <c r="BE159" i="3"/>
  <c r="BE161" i="3"/>
  <c r="BE164" i="3"/>
  <c r="BE180" i="3"/>
  <c r="BE184" i="3"/>
  <c r="BE186" i="3"/>
  <c r="BE142" i="3"/>
  <c r="E84" i="2"/>
  <c r="J91" i="2"/>
  <c r="BE142" i="2"/>
  <c r="BE145" i="2"/>
  <c r="BE179" i="2"/>
  <c r="BE182" i="2"/>
  <c r="BE231" i="2"/>
  <c r="BE235" i="2"/>
  <c r="BE236" i="2"/>
  <c r="BE253" i="2"/>
  <c r="BE259" i="2"/>
  <c r="BE264" i="2"/>
  <c r="BE267" i="2"/>
  <c r="BE269" i="2"/>
  <c r="BE289" i="2"/>
  <c r="BE294" i="2"/>
  <c r="BE296" i="2"/>
  <c r="BE298" i="2"/>
  <c r="BE300" i="2"/>
  <c r="BE308" i="2"/>
  <c r="BE335" i="2"/>
  <c r="F129" i="2"/>
  <c r="BE172" i="2"/>
  <c r="BE202" i="2"/>
  <c r="BE240" i="2"/>
  <c r="BE247" i="2"/>
  <c r="BE161" i="2"/>
  <c r="BE166" i="2"/>
  <c r="BE227" i="2"/>
  <c r="BE260" i="2"/>
  <c r="BE320" i="2"/>
  <c r="BE325" i="2"/>
  <c r="BE170" i="2"/>
  <c r="BE174" i="2"/>
  <c r="BE190" i="2"/>
  <c r="BE205" i="2"/>
  <c r="BE213" i="2"/>
  <c r="BE315" i="2"/>
  <c r="BE317" i="2"/>
  <c r="BE319" i="2"/>
  <c r="BE322" i="2"/>
  <c r="BE326" i="2"/>
  <c r="BE330" i="2"/>
  <c r="BE333" i="2"/>
  <c r="BE283" i="2"/>
  <c r="BE286" i="2"/>
  <c r="BE302" i="2"/>
  <c r="BE306" i="2"/>
  <c r="BE165" i="2"/>
  <c r="BE177" i="2"/>
  <c r="BE184" i="2"/>
  <c r="BE185" i="2"/>
  <c r="BE198" i="2"/>
  <c r="BE199" i="2"/>
  <c r="BE216" i="2"/>
  <c r="BE220" i="2"/>
  <c r="BE222" i="2"/>
  <c r="BE226" i="2"/>
  <c r="BE249" i="2"/>
  <c r="BE258" i="2"/>
  <c r="BE281" i="2"/>
  <c r="BE285" i="2"/>
  <c r="BE291" i="2"/>
  <c r="BE148" i="2"/>
  <c r="BE137" i="2"/>
  <c r="BE140" i="2"/>
  <c r="BE150" i="2"/>
  <c r="BE157" i="2"/>
  <c r="BE180" i="2"/>
  <c r="BE192" i="2"/>
  <c r="BE238" i="2"/>
  <c r="BE251" i="2"/>
  <c r="BE266" i="2"/>
  <c r="BE270" i="2"/>
  <c r="BE275" i="2"/>
  <c r="BE279" i="2"/>
  <c r="BE310" i="2"/>
  <c r="BE312" i="2"/>
  <c r="BE313" i="2"/>
  <c r="J88" i="2"/>
  <c r="BE136" i="2"/>
  <c r="BE139" i="2"/>
  <c r="BE151" i="2"/>
  <c r="BE188" i="2"/>
  <c r="BE187" i="2"/>
  <c r="BE209" i="2"/>
  <c r="BE244" i="2"/>
  <c r="BE255" i="2"/>
  <c r="BE135" i="2"/>
  <c r="BE154" i="2"/>
  <c r="BE217" i="2"/>
  <c r="BE257" i="2"/>
  <c r="BE262" i="2"/>
  <c r="F37" i="2"/>
  <c r="BD95" i="1"/>
  <c r="F35" i="3"/>
  <c r="BB96" i="1" s="1"/>
  <c r="F36" i="4"/>
  <c r="BC97" i="1"/>
  <c r="F37" i="4"/>
  <c r="BD97" i="1"/>
  <c r="F34" i="5"/>
  <c r="BA98" i="1"/>
  <c r="J34" i="2"/>
  <c r="AW95" i="1" s="1"/>
  <c r="F36" i="2"/>
  <c r="BC95" i="1"/>
  <c r="F35" i="2"/>
  <c r="BB95" i="1"/>
  <c r="J34" i="3"/>
  <c r="AW96" i="1" s="1"/>
  <c r="J34" i="4"/>
  <c r="AW97" i="1"/>
  <c r="F36" i="3"/>
  <c r="BC96" i="1" s="1"/>
  <c r="F34" i="3"/>
  <c r="BA96" i="1" s="1"/>
  <c r="J33" i="5"/>
  <c r="AV98" i="1"/>
  <c r="AT98" i="1"/>
  <c r="F34" i="4"/>
  <c r="BA97" i="1"/>
  <c r="F35" i="4"/>
  <c r="BB97" i="1" s="1"/>
  <c r="F34" i="2"/>
  <c r="BA95" i="1" s="1"/>
  <c r="F37" i="3"/>
  <c r="BD96" i="1" s="1"/>
  <c r="BK292" i="2" l="1"/>
  <c r="J292" i="2" s="1"/>
  <c r="J106" i="2" s="1"/>
  <c r="BK133" i="2"/>
  <c r="BK132" i="2" s="1"/>
  <c r="J132" i="2" s="1"/>
  <c r="J95" i="2" s="1"/>
  <c r="P123" i="4"/>
  <c r="P122" i="4"/>
  <c r="AU97" i="1"/>
  <c r="BK118" i="3"/>
  <c r="J118" i="3" s="1"/>
  <c r="J95" i="3" s="1"/>
  <c r="R133" i="2"/>
  <c r="R132" i="2" s="1"/>
  <c r="T118" i="3"/>
  <c r="P133" i="2"/>
  <c r="T133" i="2"/>
  <c r="T132" i="2"/>
  <c r="T123" i="4"/>
  <c r="T122" i="4"/>
  <c r="P292" i="2"/>
  <c r="BK123" i="4"/>
  <c r="BK122" i="4"/>
  <c r="J122" i="4"/>
  <c r="J30" i="4" s="1"/>
  <c r="AG97" i="1" s="1"/>
  <c r="AN97" i="1" s="1"/>
  <c r="BK118" i="5"/>
  <c r="J118" i="5"/>
  <c r="J96" i="5"/>
  <c r="J133" i="2"/>
  <c r="J96" i="2" s="1"/>
  <c r="J33" i="2"/>
  <c r="AV95" i="1" s="1"/>
  <c r="AT95" i="1" s="1"/>
  <c r="J33" i="3"/>
  <c r="AV96" i="1" s="1"/>
  <c r="AT96" i="1" s="1"/>
  <c r="J33" i="4"/>
  <c r="AV97" i="1"/>
  <c r="AT97" i="1"/>
  <c r="F33" i="5"/>
  <c r="AZ98" i="1" s="1"/>
  <c r="BD94" i="1"/>
  <c r="W33" i="1" s="1"/>
  <c r="BA94" i="1"/>
  <c r="W30" i="1" s="1"/>
  <c r="BC94" i="1"/>
  <c r="W32" i="1" s="1"/>
  <c r="F33" i="3"/>
  <c r="AZ96" i="1" s="1"/>
  <c r="F33" i="2"/>
  <c r="AZ95" i="1" s="1"/>
  <c r="J30" i="2"/>
  <c r="AG95" i="1" s="1"/>
  <c r="F33" i="4"/>
  <c r="AZ97" i="1"/>
  <c r="BB94" i="1"/>
  <c r="AX94" i="1" s="1"/>
  <c r="P132" i="2" l="1"/>
  <c r="AU95" i="1"/>
  <c r="BK117" i="5"/>
  <c r="J117" i="5"/>
  <c r="J30" i="5" s="1"/>
  <c r="AG98" i="1" s="1"/>
  <c r="J123" i="4"/>
  <c r="J96" i="4"/>
  <c r="J95" i="4"/>
  <c r="J39" i="4"/>
  <c r="AN95" i="1"/>
  <c r="J39" i="2"/>
  <c r="AU94" i="1"/>
  <c r="J30" i="3"/>
  <c r="AG96" i="1" s="1"/>
  <c r="AY94" i="1"/>
  <c r="W31" i="1"/>
  <c r="AZ94" i="1"/>
  <c r="AV94" i="1" s="1"/>
  <c r="AK29" i="1" s="1"/>
  <c r="AW94" i="1"/>
  <c r="AK30" i="1" s="1"/>
  <c r="J39" i="3" l="1"/>
  <c r="J39" i="5"/>
  <c r="J95" i="5"/>
  <c r="AN98" i="1"/>
  <c r="AN96" i="1"/>
  <c r="AG94" i="1"/>
  <c r="AK26" i="1" s="1"/>
  <c r="AK35" i="1" s="1"/>
  <c r="W29" i="1"/>
  <c r="AT94" i="1"/>
  <c r="AN94" i="1" s="1"/>
</calcChain>
</file>

<file path=xl/sharedStrings.xml><?xml version="1.0" encoding="utf-8"?>
<sst xmlns="http://schemas.openxmlformats.org/spreadsheetml/2006/main" count="3952" uniqueCount="766">
  <si>
    <t>Export Komplet</t>
  </si>
  <si>
    <t/>
  </si>
  <si>
    <t>2.0</t>
  </si>
  <si>
    <t>ZAMOK</t>
  </si>
  <si>
    <t>False</t>
  </si>
  <si>
    <t>{552ade45-264b-4556-afd3-f24bab77abc5}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</si>
  <si>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</si>
  <si>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</si>
  <si>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</si>
  <si>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</si>
  <si>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</si>
  <si>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</si>
  <si>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</si>
  <si>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</si>
  <si>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21-09-A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</si>
  <si>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</si>
  <si>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</si>
  <si>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412,700 trati Praha Masarykovo n. - Děčín hl.n.</t>
  </si>
  <si>
    <t>KSO:</t>
  </si>
  <si>
    <t>821</t>
  </si>
  <si>
    <t>CC-CZ:</t>
  </si>
  <si>
    <t>Místo:</t>
  </si>
  <si>
    <t>Praha-Holešovice</t>
  </si>
  <si>
    <t>Datum:</t>
  </si>
  <si>
    <t>19. 10. 2021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</si>
  <si>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</si>
  <si>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</si>
  <si>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</si>
  <si>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</si>
  <si>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</si>
  <si>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</si>
  <si>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</si>
  <si>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</si>
  <si>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</si>
  <si>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</si>
  <si>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</si>
  <si>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</si>
  <si>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</si>
  <si>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</si>
  <si>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</si>
  <si>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</si>
  <si>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</si>
  <si>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</si>
  <si>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</si>
  <si>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</si>
  <si>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</si>
  <si>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</si>
  <si>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</si>
  <si>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</si>
  <si>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</si>
  <si>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</si>
  <si>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</si>
  <si>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</si>
  <si>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</si>
  <si>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</si>
  <si>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</si>
  <si>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</si>
  <si>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</si>
  <si>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</si>
  <si>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</si>
  <si>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</si>
  <si>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</si>
  <si>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</si>
  <si>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</si>
  <si>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</si>
  <si>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</si>
  <si>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</si>
  <si>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</si>
  <si>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</si>
  <si>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</si>
  <si>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</si>
  <si>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</si>
  <si>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</si>
  <si>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</si>
  <si>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</si>
  <si>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</si>
  <si>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</si>
  <si>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</si>
  <si>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</si>
  <si>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</si>
  <si>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</si>
  <si>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</si>
  <si>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</si>
  <si>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</si>
  <si>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</si>
  <si>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</si>
  <si>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</si>
  <si>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</si>
  <si>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</si>
  <si>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</si>
  <si>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11-20-01</t>
  </si>
  <si>
    <t>Oprava mostu v km 412,700 _ Most</t>
  </si>
  <si>
    <t>ING</t>
  </si>
  <si>
    <t>1</t>
  </si>
  <si>
    <t>{51d7ced7-f08b-44a7-b7d7-3a0ffceb622c}</t>
  </si>
  <si>
    <t>2</t>
  </si>
  <si>
    <t>SO 21-00-01</t>
  </si>
  <si>
    <t>Oprava mostu v km 412,700 _ Železniční svršek</t>
  </si>
  <si>
    <t>{8cbe35c6-95ac-4f47-a8f4-454dce773d20}</t>
  </si>
  <si>
    <t>SO 11-20-02</t>
  </si>
  <si>
    <t>Oprava mostu v km 412,700 _ VRN</t>
  </si>
  <si>
    <t>VON</t>
  </si>
  <si>
    <t>{ce708600-2f1f-4e06-add2-3a8fdd7e6fc4}</t>
  </si>
  <si>
    <t>SO 11-20-03</t>
  </si>
  <si>
    <t>Oprava mostu v km 412,700 _ DSPS</t>
  </si>
  <si>
    <t>{a1163431-324c-4f94-95b0-3a9ab602bec8}</t>
  </si>
  <si>
    <t>KRYCÍ LIST SOUPISU PRACÍ</t>
  </si>
  <si>
    <t>Objekt:</t>
  </si>
  <si>
    <t>SO 11-20-01 - Oprava mostu v km 412,700 _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</si>
  <si>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</si>
  <si>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</si>
  <si>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</si>
  <si>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</si>
  <si>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</si>
  <si>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</si>
  <si>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</si>
  <si>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</si>
  <si>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</si>
  <si>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</si>
  <si>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</si>
  <si>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</si>
  <si>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</si>
  <si>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</si>
  <si>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</si>
  <si>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</si>
  <si>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</si>
  <si>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</si>
  <si>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</si>
  <si>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</si>
  <si>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</si>
  <si>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</si>
  <si>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</si>
  <si>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</si>
  <si>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</si>
  <si>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</si>
  <si>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</si>
  <si>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</si>
  <si>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</si>
  <si>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</si>
  <si>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</si>
  <si>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</si>
  <si>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</si>
  <si>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</si>
  <si>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</si>
  <si>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</si>
  <si>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</si>
  <si>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</si>
  <si>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</si>
  <si>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</si>
  <si>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</si>
  <si>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</si>
  <si>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</si>
  <si>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2023 01</t>
  </si>
  <si>
    <t>4</t>
  </si>
  <si>
    <t>122252611</t>
  </si>
  <si>
    <t>Odkopávky a prokopávky zapažené pro spodní stavbu železnic v hornině třídy těžitelnosti I skupiny 3 objem do 100 m3 strojně</t>
  </si>
  <si>
    <t>m3</t>
  </si>
  <si>
    <t>-1783635317</t>
  </si>
  <si>
    <t>3</t>
  </si>
  <si>
    <t>151101101</t>
  </si>
  <si>
    <t>Zřízení příložného pažení a rozepření stěn rýh hl do 2 m</t>
  </si>
  <si>
    <t>m2</t>
  </si>
  <si>
    <t>491377930</t>
  </si>
  <si>
    <t>VV</t>
  </si>
  <si>
    <t>24,0*1,0</t>
  </si>
  <si>
    <t>151101111</t>
  </si>
  <si>
    <t>Odstranění příložného pažení a rozepření stěn rýh hl do 2 m</t>
  </si>
  <si>
    <t>-1801001325</t>
  </si>
  <si>
    <t>5</t>
  </si>
  <si>
    <t>162751117</t>
  </si>
  <si>
    <t>Vodorovné přemístění přes 9 000 do 10000 m výkopku/sypaniny z horniny třídy těžitelnosti I skupiny 1 až 3</t>
  </si>
  <si>
    <t>8</t>
  </si>
  <si>
    <t>"skládka Horoměřice"   23,0</t>
  </si>
  <si>
    <t>6</t>
  </si>
  <si>
    <t>162751119</t>
  </si>
  <si>
    <t>Příplatek k vodorovnému přemístění výkopku/sypaniny z horniny třídy těžitelnosti I skupiny 1 až 3 ZKD 1000 m přes 10000 m</t>
  </si>
  <si>
    <t>10</t>
  </si>
  <si>
    <t>P</t>
  </si>
  <si>
    <t>Poznámka k položce:_x000D_
Poznámka k položce: předpokláhaná skládka do 10 km Recyklační centrum Horoměřice</t>
  </si>
  <si>
    <t>23*2 "Přepočtené koeficientem množství</t>
  </si>
  <si>
    <t>7</t>
  </si>
  <si>
    <t>171201221</t>
  </si>
  <si>
    <t>Poplatek za uložení na skládce (skládkovné) zeminy a kamení kód odpadu 17 05 04</t>
  </si>
  <si>
    <t>t</t>
  </si>
  <si>
    <t>12</t>
  </si>
  <si>
    <t>23*1,8 "Přepočtené koeficientem množství</t>
  </si>
  <si>
    <t>Zakládání</t>
  </si>
  <si>
    <t>242111111</t>
  </si>
  <si>
    <t>Osazení pláště kopané studny z betonových skruží celokruhových DN 0,8 m</t>
  </si>
  <si>
    <t>14</t>
  </si>
  <si>
    <t>2*1</t>
  </si>
  <si>
    <t>9</t>
  </si>
  <si>
    <t>M</t>
  </si>
  <si>
    <t>59225460</t>
  </si>
  <si>
    <t>skruž betonová studňová kruhová 80x50x9cm</t>
  </si>
  <si>
    <t>kus</t>
  </si>
  <si>
    <t>16</t>
  </si>
  <si>
    <t>212795111</t>
  </si>
  <si>
    <t>Příčné odvodnění mostní opěry z plastových trub DN 160 včetně podkladního betonu, štěrkového obsypu</t>
  </si>
  <si>
    <t>18</t>
  </si>
  <si>
    <t>Poznámka k položce:_x000D_
Poznámka k položce: vč. T-kusu</t>
  </si>
  <si>
    <t>"drenáž"    9.23</t>
  </si>
  <si>
    <t>11</t>
  </si>
  <si>
    <t>221211115</t>
  </si>
  <si>
    <t>Vrty přenosnými kladivy D do 56 mm úklon do 90° hl do 10 m hor. V</t>
  </si>
  <si>
    <t>20</t>
  </si>
  <si>
    <t>"vrty pro trny ložisek"   2*21*0.13</t>
  </si>
  <si>
    <t>Svislé a kompletní konstrukce</t>
  </si>
  <si>
    <t>334323118</t>
  </si>
  <si>
    <t>Mostní opěry a úložné prahy ze ŽB C 30/37</t>
  </si>
  <si>
    <t>24</t>
  </si>
  <si>
    <t>"závěrné zídky"    3.1</t>
  </si>
  <si>
    <t>"římsa křídlo O2"  1.0</t>
  </si>
  <si>
    <t>Součet</t>
  </si>
  <si>
    <t>13</t>
  </si>
  <si>
    <t>334351112</t>
  </si>
  <si>
    <t>Bednění systémové mostních opěr a úložných prahů z překližek pro ŽB - zřízení</t>
  </si>
  <si>
    <t>26</t>
  </si>
  <si>
    <t>"závěrné zídky"   (4.54+5.04)*(0.935+0.432)+(2.2+1.322+2.546+1.964)*0.45</t>
  </si>
  <si>
    <t>"římsa křídlo O2"  0.3*0.6*2+0.3*5.65*2</t>
  </si>
  <si>
    <t>334351211</t>
  </si>
  <si>
    <t>Bednění systémové mostních opěr a úložných prahů z překližek - odstranění</t>
  </si>
  <si>
    <t>28</t>
  </si>
  <si>
    <t>334361216</t>
  </si>
  <si>
    <t>Výztuž dříků opěr z betonářské oceli 10 505</t>
  </si>
  <si>
    <t>30</t>
  </si>
  <si>
    <t>"závěrné zídky"  0.598</t>
  </si>
  <si>
    <t>"římsa křídlo O2"   0.18</t>
  </si>
  <si>
    <t>997724621.R</t>
  </si>
  <si>
    <t>Dopravní zařízení - jeřáb kolejový (Gottwald GS 150.14 TR)</t>
  </si>
  <si>
    <t>soub</t>
  </si>
  <si>
    <t>32</t>
  </si>
  <si>
    <t>Poznámka k položce:_x000D_
Poznámka k položce:  vyjmutí stávající OK cca - 30 t</t>
  </si>
  <si>
    <t>17</t>
  </si>
  <si>
    <t>34</t>
  </si>
  <si>
    <t>Poznámka k položce:_x000D_
Poznámka k položce:  osazení nové OK - 48 t</t>
  </si>
  <si>
    <t>334791114</t>
  </si>
  <si>
    <t>Prostup v betonových zdech z plastových trub DN do 200</t>
  </si>
  <si>
    <t>36</t>
  </si>
  <si>
    <t>"vyústění HDPE TR DN 170"    1.610</t>
  </si>
  <si>
    <t>Vodorovné konstrukce</t>
  </si>
  <si>
    <t>19</t>
  </si>
  <si>
    <t>421941221</t>
  </si>
  <si>
    <t>Výroba podlahy z plechů bez výztuh opravě mostu</t>
  </si>
  <si>
    <t>38</t>
  </si>
  <si>
    <t>"krycí plech"    0.45</t>
  </si>
  <si>
    <t>421941321</t>
  </si>
  <si>
    <t>Montáž podlahy z plechů bez výztuh při opravě mostu</t>
  </si>
  <si>
    <t>40</t>
  </si>
  <si>
    <t>13611309</t>
  </si>
  <si>
    <t>plech ocelový černý žebrovaný S235JR slza tl 6mm tabule</t>
  </si>
  <si>
    <t>0,011*1,05 "Přepočtené koeficientem množství</t>
  </si>
  <si>
    <t>22</t>
  </si>
  <si>
    <t>423321122</t>
  </si>
  <si>
    <t>Betonáž příčníků tyčových dílců z betonu C 30/37</t>
  </si>
  <si>
    <t>44</t>
  </si>
  <si>
    <t>"ŽB příčníky"    2*0.7</t>
  </si>
  <si>
    <t>23</t>
  </si>
  <si>
    <t>423321291</t>
  </si>
  <si>
    <t>Příplatek k příčníku tyčových dílců za betonáž malého rozsahu do 25 m3</t>
  </si>
  <si>
    <t>46</t>
  </si>
  <si>
    <t>423354101</t>
  </si>
  <si>
    <t>Bednění stěny příčníku trámu - zřízení</t>
  </si>
  <si>
    <t>48</t>
  </si>
  <si>
    <t>"příčníky"     (0,3+0,8+0,3)*1,32+0,8*2*1,05+0,3+0,3</t>
  </si>
  <si>
    <t>25</t>
  </si>
  <si>
    <t>423354201</t>
  </si>
  <si>
    <t>Bednění stěny příčníku trámu - odstranění</t>
  </si>
  <si>
    <t>50</t>
  </si>
  <si>
    <t>423361226</t>
  </si>
  <si>
    <t>Výztuž příčníku trámu z betonářské oceli 10 505</t>
  </si>
  <si>
    <t>52</t>
  </si>
  <si>
    <t>"příčníky"    0,166</t>
  </si>
  <si>
    <t>27</t>
  </si>
  <si>
    <t>429172110.R</t>
  </si>
  <si>
    <t>Provizorní ocelové konstrukce</t>
  </si>
  <si>
    <t>kg</t>
  </si>
  <si>
    <t>56</t>
  </si>
  <si>
    <t>"provizorní konstrukce pro uchycení chr. Panelů tram. troleje a převedení sítí SSZT"   1765</t>
  </si>
  <si>
    <t>429172112</t>
  </si>
  <si>
    <t>Výroba ocelových prvků pro opravu mostů šroubovaných nebo svařovaných přes 100 kg</t>
  </si>
  <si>
    <t>54</t>
  </si>
  <si>
    <t>"kabelové žlaby"   442</t>
  </si>
  <si>
    <t>"podlahové nosníky"  1050</t>
  </si>
  <si>
    <t>"upevnění och. panelu tr. troleje"   152</t>
  </si>
  <si>
    <t>"ochrana proti dotyku"  261</t>
  </si>
  <si>
    <t>29</t>
  </si>
  <si>
    <t>429172212</t>
  </si>
  <si>
    <t>Montáž ocelových prvků pro opravu mostů šroubovaných nebo svařovaných přes 100 kg</t>
  </si>
  <si>
    <t>58</t>
  </si>
  <si>
    <t>13010561.R</t>
  </si>
  <si>
    <t>ocel jakosti S235JRC</t>
  </si>
  <si>
    <t>60</t>
  </si>
  <si>
    <t>"včetně prořezu 3% "   0.442*1.03</t>
  </si>
  <si>
    <t>31</t>
  </si>
  <si>
    <t>13010560.R</t>
  </si>
  <si>
    <t>ocel jakosti S235JR</t>
  </si>
  <si>
    <t>62</t>
  </si>
  <si>
    <t>"včetně prořezu 3%"   (1.905-0.442+1,713)*1.03</t>
  </si>
  <si>
    <t>429321135.R</t>
  </si>
  <si>
    <t>Mostní deskové konstrukce z oceli řady S235</t>
  </si>
  <si>
    <t>64</t>
  </si>
  <si>
    <t>Poznámka k položce:_x000D_
Poznámka k položce: "nátěr nosné konstrukce s pochozí úpravou; ŽSP + základní nátěr EP s antikorozním pigmentem + EP nátěr vytvrzující polyamidovým aduktem + vsyp pískem "</t>
  </si>
  <si>
    <t xml:space="preserve">"ocelová NK+trny - mat.+ výroba v mostárně"   (16.829+21.399+0.825)*1.03 </t>
  </si>
  <si>
    <t>33</t>
  </si>
  <si>
    <t>429321136.R</t>
  </si>
  <si>
    <t>Mostní deskové konstrukce z oceli řady S255</t>
  </si>
  <si>
    <t>66</t>
  </si>
  <si>
    <t>"ocelová NK - mat.+ výroba v mostárně"    1.022*1.03</t>
  </si>
  <si>
    <t>423176735.R</t>
  </si>
  <si>
    <t>Montáž nosné atypické OK</t>
  </si>
  <si>
    <t>68</t>
  </si>
  <si>
    <t>Poznámka k položce:_x000D_
Poznámka k položce:  vložení NK do otvoru (osazení NK do předepsané výše pomocí hydraulických lisů)</t>
  </si>
  <si>
    <t>"vložení NK do otvoru včetně bet. příčníků"  40,225+1,052+1,82*2+1,905+0,588</t>
  </si>
  <si>
    <t>35</t>
  </si>
  <si>
    <t>451315124</t>
  </si>
  <si>
    <t>Podkladní nebo výplňová vrstva z betonu C 12/15 tl do 150 mm</t>
  </si>
  <si>
    <t>70</t>
  </si>
  <si>
    <t>451475121</t>
  </si>
  <si>
    <t>Podkladní vrstva plastbetonová samonivelační první vrstva tl 10 mm</t>
  </si>
  <si>
    <t>72</t>
  </si>
  <si>
    <t>Poznámka k položce:_x000D_
Poznámka k položce: celková tl. 30,0 mm</t>
  </si>
  <si>
    <t>"ložiska" 0,37*3,220*2</t>
  </si>
  <si>
    <t>37</t>
  </si>
  <si>
    <t>451475122</t>
  </si>
  <si>
    <t>Podkladní vrstva plastbetonová samonivelační každá další vrstva tl 10 mm</t>
  </si>
  <si>
    <t>74</t>
  </si>
  <si>
    <t>0,37*3,220*2+6,98*0,05*4,4*2+13*2*21*3,14*0,05*0,05/4</t>
  </si>
  <si>
    <t>451476121</t>
  </si>
  <si>
    <t>Podkladní vrstva plastbetonová tixotropní první vrstva tl 10 mm</t>
  </si>
  <si>
    <t>76</t>
  </si>
  <si>
    <t>"zábradlí"  4*0,26*0,2</t>
  </si>
  <si>
    <t>"krycí plechy+žlab"  0,4*0,28</t>
  </si>
  <si>
    <t>39</t>
  </si>
  <si>
    <t>451476122</t>
  </si>
  <si>
    <t>Podkladní vrstva plastbetonová tixotropní každá další vrstva tl 10 mm</t>
  </si>
  <si>
    <t>78</t>
  </si>
  <si>
    <t>458501112</t>
  </si>
  <si>
    <t>Výplňové klíny za opěrou z kameniva drceného hutněného po vrstvách</t>
  </si>
  <si>
    <t>80</t>
  </si>
  <si>
    <t>Poznámka k položce:_x000D_
Poznámka k položce: zásyp ZKPP + přechodová oblast hutněno po vrstvách tl. max. 0.3 m. na ID=0.8 resp. 0.95</t>
  </si>
  <si>
    <t>1,09*5,07+1,86*6,715</t>
  </si>
  <si>
    <t>41</t>
  </si>
  <si>
    <t>465513156</t>
  </si>
  <si>
    <t>Dlažba svahu u opěr z upraveného lomového žulového kamene tl 200 mm do lože C 25/30 pl do 10 m2</t>
  </si>
  <si>
    <t>1273456336</t>
  </si>
  <si>
    <t>Poznámka k položce:_x000D_
 odláždění lomovým kamenem tl. 200 mm do bet. lože tl. 100 mm</t>
  </si>
  <si>
    <t>"kužele vpravo"    (4,38+1)*1,0</t>
  </si>
  <si>
    <t>Komunikace pozemní</t>
  </si>
  <si>
    <t>521272215</t>
  </si>
  <si>
    <t>Demontáž mostnic s odsunem hmot mimo objekt mostu</t>
  </si>
  <si>
    <t>84</t>
  </si>
  <si>
    <t>43</t>
  </si>
  <si>
    <t>521283221</t>
  </si>
  <si>
    <t>Demontáž pozednic včetně odstranění štěrkového podsypu</t>
  </si>
  <si>
    <t>86</t>
  </si>
  <si>
    <t>Úpravy povrchů, podlahy a osazování výplní</t>
  </si>
  <si>
    <t>624631333.R</t>
  </si>
  <si>
    <t>Těsnění elastomerovým profilem spar prefabrikovaných dílců š do 50 mm včetně penetrace</t>
  </si>
  <si>
    <t>88</t>
  </si>
  <si>
    <t>"ozub - NK a SS"   3,06*2</t>
  </si>
  <si>
    <t>45</t>
  </si>
  <si>
    <t>628613233</t>
  </si>
  <si>
    <t>Protikorozní ochrana OK mostu III. tř.- základní a podkladní epoxidový, vrchní PU nátěr s metalizací</t>
  </si>
  <si>
    <t>90</t>
  </si>
  <si>
    <t>"krycí plech"    0.5</t>
  </si>
  <si>
    <t>"zábradlí  ONS 01"    23</t>
  </si>
  <si>
    <t>15625102</t>
  </si>
  <si>
    <t>drát metalizační ZnAl D 3mm</t>
  </si>
  <si>
    <t>92</t>
  </si>
  <si>
    <t>23,5*1,517 "Přepočtené koeficientem množství</t>
  </si>
  <si>
    <t>Ostatní konstrukce a práce, bourání</t>
  </si>
  <si>
    <t>47</t>
  </si>
  <si>
    <t>911121211</t>
  </si>
  <si>
    <t>Výroba ocelového zábradli při opravách mostů</t>
  </si>
  <si>
    <t>94</t>
  </si>
  <si>
    <t>17,235+5,625</t>
  </si>
  <si>
    <t>911121311</t>
  </si>
  <si>
    <t>Montáž ocelového zábradli při opravách mostů</t>
  </si>
  <si>
    <t>96</t>
  </si>
  <si>
    <t>Poznámka k položce:_x000D_
Poznámka k položce: V ceně montáže jsou započteny i náklady upevnění zábradlí ke konstrukci mostu - vyvrtání otvorů, montáž a dodávku šroubů včetně chemických kotev.</t>
  </si>
  <si>
    <t>49</t>
  </si>
  <si>
    <t>98</t>
  </si>
  <si>
    <t>"včetně prořezu 3%"   0,606</t>
  </si>
  <si>
    <t>916131213</t>
  </si>
  <si>
    <t>Osazení silničního obrubníku betonového stojatého s boční opěrou do lože z betonu prostého</t>
  </si>
  <si>
    <t>100</t>
  </si>
  <si>
    <t>2*4,38+0,5*3,14*1*1/4</t>
  </si>
  <si>
    <t>51</t>
  </si>
  <si>
    <t>59217023</t>
  </si>
  <si>
    <t>obrubník betonový chodníkový 1000x150x250mm</t>
  </si>
  <si>
    <t>102</t>
  </si>
  <si>
    <t>9,1525*1,02 "Přepočtené koeficientem množství</t>
  </si>
  <si>
    <t>914111111</t>
  </si>
  <si>
    <t>Montáž svislé dopravní značky do velikosti 1 m2 objímkami na sloupek nebo konzolu</t>
  </si>
  <si>
    <t>104</t>
  </si>
  <si>
    <t>53</t>
  </si>
  <si>
    <t>40445619</t>
  </si>
  <si>
    <t>zákazové, příkazové dopravní značky B1-B34, C1-15 500mm</t>
  </si>
  <si>
    <t>106</t>
  </si>
  <si>
    <t>939113125.R</t>
  </si>
  <si>
    <t>Demontáž nosné konstrukce mostu - snesení</t>
  </si>
  <si>
    <t>108</t>
  </si>
  <si>
    <t>55</t>
  </si>
  <si>
    <t>962021112</t>
  </si>
  <si>
    <t>Bourání mostních zdí a pilířů z kamene</t>
  </si>
  <si>
    <t>110</t>
  </si>
  <si>
    <t>"záv. zed. + římsa O2"    5,844</t>
  </si>
  <si>
    <t>977211132</t>
  </si>
  <si>
    <t>Řezání stěnovou pilou kcí z kamene hl přes 200 do 350 mm</t>
  </si>
  <si>
    <t>112</t>
  </si>
  <si>
    <t>"O1 + O2"   (5,35+0,9+0,9)+(11,85+0,9+0,9)</t>
  </si>
  <si>
    <t>57</t>
  </si>
  <si>
    <t>985121121</t>
  </si>
  <si>
    <t>Tryskání degradovaného betonu stěn a rubu kleneb vodou pod tlakem do 300 barů</t>
  </si>
  <si>
    <t>114</t>
  </si>
  <si>
    <t>"líc ponechaných části opěr 100%"  15,520*3,8*2+5,65*3,8/2+3,8*2*2</t>
  </si>
  <si>
    <t>985131221</t>
  </si>
  <si>
    <t>Očištění ploch stěn, rubu kleneb a podlah nesušeným křemičitým pískem (metodou torbo)</t>
  </si>
  <si>
    <t>116</t>
  </si>
  <si>
    <t>59</t>
  </si>
  <si>
    <t>985232112</t>
  </si>
  <si>
    <t>Hloubkové spárování zdiva aktivovanou maltou spára hl do 80 mm dl přes 6 do 12 m/m2</t>
  </si>
  <si>
    <t>118</t>
  </si>
  <si>
    <t>985233122</t>
  </si>
  <si>
    <t>Úprava spár po spárování zdiva zdrsněním spára dl přes 6 do 12 m/m2</t>
  </si>
  <si>
    <t>120</t>
  </si>
  <si>
    <t>61</t>
  </si>
  <si>
    <t>985331119</t>
  </si>
  <si>
    <t>Dodatečné vlepování betonářské výztuže D 25 mm do cementové aktivované malty včetně vyvrtání otvoru</t>
  </si>
  <si>
    <t>302360547</t>
  </si>
  <si>
    <t>Poznámka k položce:_x000D_
kotvení do stav. spodní stavby+zalití děr v nových úlož. prazích. cementová zálivka</t>
  </si>
  <si>
    <t>"kotvení římsy do křídla O2"    14*0,5</t>
  </si>
  <si>
    <t>"kotvení závěr. zídky do úložn. prahu"    (9+9)*0,5</t>
  </si>
  <si>
    <t>13021019</t>
  </si>
  <si>
    <t>tyč ocelová kruhová žebírková DIN 488 jakost B500B (10 505) výztuž do betonu D 25mm</t>
  </si>
  <si>
    <t>122740050</t>
  </si>
  <si>
    <t>36*1,03</t>
  </si>
  <si>
    <t>37,08*0,00397 'Přepočtené koeficientem množství</t>
  </si>
  <si>
    <t>997</t>
  </si>
  <si>
    <t>Přesun sutě</t>
  </si>
  <si>
    <t>63</t>
  </si>
  <si>
    <t>997211621</t>
  </si>
  <si>
    <t>Ekologická likvidace mostnic - drcení a odvoz do 20 km</t>
  </si>
  <si>
    <t>122</t>
  </si>
  <si>
    <t>29+2</t>
  </si>
  <si>
    <t>997013811</t>
  </si>
  <si>
    <t>Poplatek za uložení na skládce (skládkovné) stavebního odpadu dřevěného kód odpadu 17 02 01</t>
  </si>
  <si>
    <t>124</t>
  </si>
  <si>
    <t>31*0,13</t>
  </si>
  <si>
    <t>65</t>
  </si>
  <si>
    <t>997211611</t>
  </si>
  <si>
    <t>Nakládání suti na dopravní prostředky pro vodorovnou dopravu</t>
  </si>
  <si>
    <t>126</t>
  </si>
  <si>
    <t>"vybourané zdivo"    14,560</t>
  </si>
  <si>
    <t>997211511</t>
  </si>
  <si>
    <t>Vodorovná doprava suti po suchu na vzdálenost do 1 km</t>
  </si>
  <si>
    <t>128</t>
  </si>
  <si>
    <t>67</t>
  </si>
  <si>
    <t>997211519</t>
  </si>
  <si>
    <t>Příplatek ZKD 1 km u vodorovné dopravy suti</t>
  </si>
  <si>
    <t>130</t>
  </si>
  <si>
    <t>14,560*12 "Přepočtené koeficientem množství</t>
  </si>
  <si>
    <t>997013655</t>
  </si>
  <si>
    <t>132</t>
  </si>
  <si>
    <t>998</t>
  </si>
  <si>
    <t>Přesun hmot</t>
  </si>
  <si>
    <t>69</t>
  </si>
  <si>
    <t>998214111</t>
  </si>
  <si>
    <t>Přesun hmot pro mosty montované z dílců ŽB nebo předpjatých v do 20 m</t>
  </si>
  <si>
    <t>1810838249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</si>
  <si>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</si>
  <si>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</si>
  <si>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</si>
  <si>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</si>
  <si>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</si>
  <si>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</si>
  <si>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136</t>
  </si>
  <si>
    <t>5,4*1,1+1,1*6,6</t>
  </si>
  <si>
    <t>71</t>
  </si>
  <si>
    <t>11163150</t>
  </si>
  <si>
    <t>lak penetrační asfaltový</t>
  </si>
  <si>
    <t>138</t>
  </si>
  <si>
    <t>13,2*0,00034 "Přepočtené koeficientem množství</t>
  </si>
  <si>
    <t>711331382</t>
  </si>
  <si>
    <t>Provedení hydroizolace mostovek pásy na sucho AIP nebo tkaniny</t>
  </si>
  <si>
    <t>140</t>
  </si>
  <si>
    <t>"skladba C"    5,4*3,3+6,6*7,2+3,5*2</t>
  </si>
  <si>
    <t>73</t>
  </si>
  <si>
    <t>BRM.R1015</t>
  </si>
  <si>
    <t>schválený systém SŽ , šíře 2 m, podkladní, volná pokládka</t>
  </si>
  <si>
    <t>557895870</t>
  </si>
  <si>
    <t>72,34*1,15    "Přepočtené koeficientem množství"</t>
  </si>
  <si>
    <t>711341564</t>
  </si>
  <si>
    <t>Provedení hydroizolace mostovek pásy přitavením NAIP</t>
  </si>
  <si>
    <t>144</t>
  </si>
  <si>
    <t>"skladba A"    1,1*6,6</t>
  </si>
  <si>
    <t>"skladba B"    5,4*1,1</t>
  </si>
  <si>
    <t>75</t>
  </si>
  <si>
    <t>954347822</t>
  </si>
  <si>
    <t>13,2*1,15 "Přepočtené koeficientem množství"</t>
  </si>
  <si>
    <t>711491171</t>
  </si>
  <si>
    <t>Provedení doplňků izolace proti vodě na vodorovné ploše z textilií vrstva podkladní</t>
  </si>
  <si>
    <t>1711675417</t>
  </si>
  <si>
    <t>77</t>
  </si>
  <si>
    <t>69311082</t>
  </si>
  <si>
    <t>geotextilie netkaná separační, ochranná, filtrační, drenážní PP 500g/m2</t>
  </si>
  <si>
    <t>639322311</t>
  </si>
  <si>
    <t>72,340*1,05 "Přepočtené koeficientem množství</t>
  </si>
  <si>
    <t>711491172</t>
  </si>
  <si>
    <t>Provedení doplňků izolace proti vodě na vodorovné ploše z textilií vrstva ochranná</t>
  </si>
  <si>
    <t>148</t>
  </si>
  <si>
    <t>79</t>
  </si>
  <si>
    <t>69311086</t>
  </si>
  <si>
    <t>geotextilie netkaná separační, ochranná, filtrační, drenážní PP 1000g/m2</t>
  </si>
  <si>
    <t>-1524246377</t>
  </si>
  <si>
    <t>85,54*1,05 "Přepočtené koeficientem množství</t>
  </si>
  <si>
    <t>711491177</t>
  </si>
  <si>
    <t>Připevnění doplňků izolace proti vodě nerezovou lištou</t>
  </si>
  <si>
    <t>152</t>
  </si>
  <si>
    <t>0,4+3+0,642+4,69+5,315+0,632+0,4843</t>
  </si>
  <si>
    <t>81</t>
  </si>
  <si>
    <t>13756655.R</t>
  </si>
  <si>
    <t>pásnice nerezová 50/5 - (kotvení izolace)</t>
  </si>
  <si>
    <t>154</t>
  </si>
  <si>
    <t>15,163*1,05 "Přepočtené koeficientem množství</t>
  </si>
  <si>
    <t>82</t>
  </si>
  <si>
    <t>59030055.R</t>
  </si>
  <si>
    <t>vrut nerezový se šestihrannou hlavou 8x70mm, včetně hmoždinky</t>
  </si>
  <si>
    <t>156</t>
  </si>
  <si>
    <t>83</t>
  </si>
  <si>
    <t>998711201</t>
  </si>
  <si>
    <t>Přesun hmot procentní pro izolace proti vodě, vlhkosti a plynům v objektech v do 6 m</t>
  </si>
  <si>
    <t>%</t>
  </si>
  <si>
    <t>-141898085</t>
  </si>
  <si>
    <t>767</t>
  </si>
  <si>
    <t>Konstrukce zámečnické</t>
  </si>
  <si>
    <t>767591012</t>
  </si>
  <si>
    <t>Montáž podlah nebo podest z kompozitních pochůzných skládaných roštů o hm přes 15 do 30 kg/m2</t>
  </si>
  <si>
    <t>160</t>
  </si>
  <si>
    <t>Poznámka k položce:_x000D_
Poznámka k položce: nové kompozitové rošty mezi konstrukcemi. Kompozitový rošt s nosností min. 750 kg/m2 a  protiskluzovou úpravou - včetně upevňovacího mat. dle zvyklostí dodavatele</t>
  </si>
  <si>
    <t>"FRP polymer rošt"   27,1</t>
  </si>
  <si>
    <t>85</t>
  </si>
  <si>
    <t>63126013</t>
  </si>
  <si>
    <t>rošt kompozitní pochůzný skládaný 25x25/50mm A15</t>
  </si>
  <si>
    <t>162</t>
  </si>
  <si>
    <t>767995122.R</t>
  </si>
  <si>
    <t>Dodávka a montáž kovových doplňkových konstrukcí</t>
  </si>
  <si>
    <t>164</t>
  </si>
  <si>
    <t>Poznámka k položce:_x000D_
Poznámka k položce: deska se zhotovitelem - letopočet opravy</t>
  </si>
  <si>
    <t>Práce a dodávky M</t>
  </si>
  <si>
    <t>22-M</t>
  </si>
  <si>
    <t>Montáže technologických zařízení pro dopravní stavby</t>
  </si>
  <si>
    <t>87</t>
  </si>
  <si>
    <t>220182041</t>
  </si>
  <si>
    <t>Položení optického kabelu do kabelového lože nebo do žlabu</t>
  </si>
  <si>
    <t>166</t>
  </si>
  <si>
    <t>Poznámka k položce:_x000D_
 zpětné uložení kabelů</t>
  </si>
  <si>
    <t>46-M</t>
  </si>
  <si>
    <t>Zemní práce při extr.mont.pracích</t>
  </si>
  <si>
    <t>460001030.R</t>
  </si>
  <si>
    <t>Vytyčení trati kabelového vedení podzemního v terénu volném podél trati</t>
  </si>
  <si>
    <t>168</t>
  </si>
  <si>
    <t>HZS</t>
  </si>
  <si>
    <t>Hodinové zúčtovací sazby</t>
  </si>
  <si>
    <t>89</t>
  </si>
  <si>
    <t>HZS4232</t>
  </si>
  <si>
    <t>Hodinová zúčtovací sazba technik odborný</t>
  </si>
  <si>
    <t>hod</t>
  </si>
  <si>
    <t>262144</t>
  </si>
  <si>
    <t>170</t>
  </si>
  <si>
    <t>SO 21-00-01 - Oprava mostu v km 412,700 _ Železniční svršek</t>
  </si>
  <si>
    <t>1 - Zemní práce</t>
  </si>
  <si>
    <t>5 - Komunikace pozemní</t>
  </si>
  <si>
    <t>997 - Přesun sutě</t>
  </si>
  <si>
    <t>122152501</t>
  </si>
  <si>
    <t>Odkopávky a prokopávky nezapažené pro spodní stavbu železnic v hornině třídy těžitelnosti I skupiny 1 a 2 objem do 100 m3 strojně</t>
  </si>
  <si>
    <t>-1223217532</t>
  </si>
  <si>
    <t>2*5*12,5*0,3*2     "(2x  ZKPP  š.5m; dl.12,5m; tl. 2*0,3m)"</t>
  </si>
  <si>
    <t>181911102</t>
  </si>
  <si>
    <t>Úprava pláně v hornině třídy těžitelnosti I skupiny 1 až 2 se zhutněním ručně</t>
  </si>
  <si>
    <t>-1784583365</t>
  </si>
  <si>
    <t>2*5*12,5</t>
  </si>
  <si>
    <t>511501111</t>
  </si>
  <si>
    <t>Konstrukční vrstva tělesa železničního spodku ze štěrkodrti</t>
  </si>
  <si>
    <t>-2135594610</t>
  </si>
  <si>
    <t>2*5*12,5*0,3*2    "(2x  ZKPP  š.5; dl.12,5; tl. 2*0,3 m)"</t>
  </si>
  <si>
    <t>511501255</t>
  </si>
  <si>
    <t>Zřízení kolejového lože z drceného kameniva</t>
  </si>
  <si>
    <t>-547059193</t>
  </si>
  <si>
    <t>2,45*12,5*2     "oprava svršku v rozsahu ZKPP"</t>
  </si>
  <si>
    <t>514531121</t>
  </si>
  <si>
    <t>Ojedinělá úprava kolejového lože koleje</t>
  </si>
  <si>
    <t>-593831395</t>
  </si>
  <si>
    <t>2*12,5</t>
  </si>
  <si>
    <t>58344005</t>
  </si>
  <si>
    <t>kamenivo drcené hrubé frakce 32/63 třída BI OTP ČD</t>
  </si>
  <si>
    <t>88591191</t>
  </si>
  <si>
    <t>61,25*1,8     "Přepočtené koeficientem množství"</t>
  </si>
  <si>
    <t>512531111</t>
  </si>
  <si>
    <t>Odstranění kolejového lože z kameniva po rozebrání koleje</t>
  </si>
  <si>
    <t>522514747</t>
  </si>
  <si>
    <t>2,45*12,5*2*0,9     "oprava svršku v délce ZKPP, ztráta 10%"</t>
  </si>
  <si>
    <t>521351118</t>
  </si>
  <si>
    <t>Montáž koleje stykované na pražcích betonových soustavy S49 rozdělení c</t>
  </si>
  <si>
    <t>896558833</t>
  </si>
  <si>
    <t>43765005</t>
  </si>
  <si>
    <t>kolejnice tv. 49E1 (S49), třídy R260</t>
  </si>
  <si>
    <t>-1582833984</t>
  </si>
  <si>
    <t>Poznámka k položce:_x000D_
NEOCEŇOVAT! - výzisk</t>
  </si>
  <si>
    <t>12,5*2*2</t>
  </si>
  <si>
    <t>59211208</t>
  </si>
  <si>
    <t>pražec z předpjatého betonu příčný, vystrojení tuhé podkladnicové vč. kompletů pro kolejnici S 49 a R 65, 2420x284x210mm</t>
  </si>
  <si>
    <t>1940498992</t>
  </si>
  <si>
    <t>"(2*12,5)/0,675 dl. oprava svršku / rozd. c, zaokrouhleno"    38</t>
  </si>
  <si>
    <t>31198049</t>
  </si>
  <si>
    <t>podložka pryžová pod patu kolejnice S49 183x126x6</t>
  </si>
  <si>
    <t>663503168</t>
  </si>
  <si>
    <t>38*2</t>
  </si>
  <si>
    <t>521571511.R</t>
  </si>
  <si>
    <t>Kolej z kolejnic na mostě s přímým upevněním</t>
  </si>
  <si>
    <t>-1256602067</t>
  </si>
  <si>
    <t>-29706473</t>
  </si>
  <si>
    <t>Poznámka k položce:_x000D_
NEOCEŇOVAT!  dodá ST</t>
  </si>
  <si>
    <t>16,8*2</t>
  </si>
  <si>
    <t>16211020.R</t>
  </si>
  <si>
    <t>komplet pro upevnění DFF 300</t>
  </si>
  <si>
    <t>-653225269</t>
  </si>
  <si>
    <t>29*2</t>
  </si>
  <si>
    <t>525971111</t>
  </si>
  <si>
    <t>Demontáž kolejnic na mostech s mostnicemi hmotnosti do 50 kg/m</t>
  </si>
  <si>
    <t>1228290325</t>
  </si>
  <si>
    <t>545111172</t>
  </si>
  <si>
    <t>Ojedinělá výměna kolejnic soustavy S49</t>
  </si>
  <si>
    <t>1731277776</t>
  </si>
  <si>
    <t>"demontáž 50m , zpět montáž 25m + 25m (49E1)"     50,0</t>
  </si>
  <si>
    <t>525321111</t>
  </si>
  <si>
    <t>Demontáž koleje na pražcích dřevěných soustavy S49 rozdělení c</t>
  </si>
  <si>
    <t>-1352949443</t>
  </si>
  <si>
    <t xml:space="preserve">Poznámka k položce:_x000D_
10 pražců před mostem, 10 pražců za mostem_x000D_
</t>
  </si>
  <si>
    <t>546111211</t>
  </si>
  <si>
    <t>Montáž kolejnicového styku soustavy S49</t>
  </si>
  <si>
    <t>-530432477</t>
  </si>
  <si>
    <t>31198020</t>
  </si>
  <si>
    <t>spojka kolejnicová tv. S délky 730mm</t>
  </si>
  <si>
    <t>360083279</t>
  </si>
  <si>
    <t>548121613</t>
  </si>
  <si>
    <t>Svařování kolejnic aluminotermicky plný předehřev soustavy S49</t>
  </si>
  <si>
    <t>155973296</t>
  </si>
  <si>
    <t>54653009</t>
  </si>
  <si>
    <t>dávka svařovací kolejnice S49 jakost R260 široká spára</t>
  </si>
  <si>
    <t>278916535</t>
  </si>
  <si>
    <t>543451111</t>
  </si>
  <si>
    <t>Umožnění volné dilatace kolejnice bez kluzných podložek s demontáží a montáží upevňovadel</t>
  </si>
  <si>
    <t>1637386344</t>
  </si>
  <si>
    <t>548191121</t>
  </si>
  <si>
    <t>Dosažení upínací teploty bezstykové koleje</t>
  </si>
  <si>
    <t>408632535</t>
  </si>
  <si>
    <t>543111131</t>
  </si>
  <si>
    <t>Přesná úprava geometrické polohy koleje všech soustav pražce dřevěné</t>
  </si>
  <si>
    <t>-1966423690</t>
  </si>
  <si>
    <t>Poznámka k položce:_x000D_
ASP bude pro zbytek výměry nad nutné podbití na mostě k dispozici ST</t>
  </si>
  <si>
    <t>514591111</t>
  </si>
  <si>
    <t>Doplnění kameniva v kolejích a výhybkách</t>
  </si>
  <si>
    <t>1904945043</t>
  </si>
  <si>
    <t>529605208</t>
  </si>
  <si>
    <t>997241521</t>
  </si>
  <si>
    <t>Vodorovné přemístění vybouraných hmot do 7 km</t>
  </si>
  <si>
    <t>1533737964</t>
  </si>
  <si>
    <t>3,250 "dřevěné pražce"</t>
  </si>
  <si>
    <t>25*2*0,050 "kolej" + 25*0,030 "upevnění"</t>
  </si>
  <si>
    <t>0,08 "PE a pryžové podložky"</t>
  </si>
  <si>
    <t>997241525</t>
  </si>
  <si>
    <t>Příplatek ZKD 1 km u vodorovného přemístění vybouraných hmot</t>
  </si>
  <si>
    <t>1930838037</t>
  </si>
  <si>
    <t>3,250*100 "dřevěné pražce +100 km navíc"</t>
  </si>
  <si>
    <t>3,25*20 "ocelový šrot +20 km navíc"</t>
  </si>
  <si>
    <t>0,08*20"plastový odpad +20 km navíc"</t>
  </si>
  <si>
    <t>1584510679</t>
  </si>
  <si>
    <t>997013813</t>
  </si>
  <si>
    <t>Poplatek za uložení na skládce (skládkovné) stavebního odpadu z plastických hmot kód odpadu 17 02 03</t>
  </si>
  <si>
    <t>1838002971</t>
  </si>
  <si>
    <t>0,08 "pryžové a plastové podložky"</t>
  </si>
  <si>
    <t>997241532</t>
  </si>
  <si>
    <t>Vodorovné přemístění suti do 7 km</t>
  </si>
  <si>
    <t>-860125747</t>
  </si>
  <si>
    <t>55,125*1,8 "KL v m3 * Obj.Hm"</t>
  </si>
  <si>
    <t>75*1,7 "Odkop Zem * Obj.Hm"</t>
  </si>
  <si>
    <t>997241535</t>
  </si>
  <si>
    <t>Vodorovné přemístění suti ZKD 1 km</t>
  </si>
  <si>
    <t>-1862718453</t>
  </si>
  <si>
    <t>226,725*20 "+20km navíc"</t>
  </si>
  <si>
    <t>997221655</t>
  </si>
  <si>
    <t>-844291246</t>
  </si>
  <si>
    <t>SO 11-20-02 - Oprava mostu v km 412,700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</si>
  <si>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</si>
  <si>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</si>
  <si>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</si>
  <si>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</si>
  <si>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</si>
  <si>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</si>
  <si>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</si>
  <si>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</si>
  <si>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</si>
  <si>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</si>
  <si>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</si>
  <si>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</si>
  <si>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</si>
  <si>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</si>
  <si>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CS ÚRS 2018 02</t>
  </si>
  <si>
    <t>1024</t>
  </si>
  <si>
    <t>1793875154</t>
  </si>
  <si>
    <t>013244000</t>
  </si>
  <si>
    <t>Výrobní a montážní dokumentace</t>
  </si>
  <si>
    <t>-677965353</t>
  </si>
  <si>
    <t>Poznámka k položce:_x000D_
dokumentace pro výrubu NK v mostárně</t>
  </si>
  <si>
    <t>VRN3</t>
  </si>
  <si>
    <t>Zařízení staveniště</t>
  </si>
  <si>
    <t>030001000</t>
  </si>
  <si>
    <t>1602356</t>
  </si>
  <si>
    <t>Poznámka k položce:_x000D_
včetně pronájmů pozemků</t>
  </si>
  <si>
    <t>034002000</t>
  </si>
  <si>
    <t>Zabezpečení staveniště</t>
  </si>
  <si>
    <t>1236872980</t>
  </si>
  <si>
    <t>Poznámka k položce:_x000D_
zabezpečení staveniště mimo pracovní dobu (předpoklad 40 dnů)</t>
  </si>
  <si>
    <t>039002000</t>
  </si>
  <si>
    <t>Zrušení zařízení staveniště</t>
  </si>
  <si>
    <t>-1183896024</t>
  </si>
  <si>
    <t>Poznámka k položce:_x000D_
včetně uvedení pozemků do původního stavu</t>
  </si>
  <si>
    <t>VRN4</t>
  </si>
  <si>
    <t>Inženýrská činnost</t>
  </si>
  <si>
    <t>042903000</t>
  </si>
  <si>
    <t>Ostatní posudky</t>
  </si>
  <si>
    <t>-1179291922</t>
  </si>
  <si>
    <t>Poznámka k položce:_x000D_
rozbory odpadů</t>
  </si>
  <si>
    <t>043103000</t>
  </si>
  <si>
    <t>Zkoušky bez rozlišení</t>
  </si>
  <si>
    <t>-449267926</t>
  </si>
  <si>
    <t>Poznámka k položce:_x000D_
zkoušky pláně</t>
  </si>
  <si>
    <t>VRN6</t>
  </si>
  <si>
    <t>Územní vlivy</t>
  </si>
  <si>
    <t>060001000</t>
  </si>
  <si>
    <t>-1368737079</t>
  </si>
  <si>
    <t>065002000</t>
  </si>
  <si>
    <t>Mimostaveništní doprava materiálů a mechanizace</t>
  </si>
  <si>
    <t>1374837669</t>
  </si>
  <si>
    <t>Poznámka k položce:_x000D_
přepravy, které nejsou zakalkulovány v rozpočtu, vč. autojeřábů a ASP</t>
  </si>
  <si>
    <t>VRN7</t>
  </si>
  <si>
    <t>Provozní vlivy</t>
  </si>
  <si>
    <t>070001000</t>
  </si>
  <si>
    <t>2102372994</t>
  </si>
  <si>
    <t>072103002</t>
  </si>
  <si>
    <t xml:space="preserve">Projednání DIO a zajištění DIR komunikace </t>
  </si>
  <si>
    <t>CS ÚRS 2021 02</t>
  </si>
  <si>
    <t>1276426529</t>
  </si>
  <si>
    <t>Poznámka k položce:_x000D_
omezení silničního a trmvajového  provozu pod objektem, včetně dopravního značenípře dpoklad 2x 10,0 hod, pro vyjmutí a vložení NK</t>
  </si>
  <si>
    <t>VRN8</t>
  </si>
  <si>
    <t>Přesun stavebních kapacit</t>
  </si>
  <si>
    <t>081002000</t>
  </si>
  <si>
    <t>Doprava zaměstnanců</t>
  </si>
  <si>
    <t>1302068164</t>
  </si>
  <si>
    <t>SO 11-20-03 - Oprava mostu v km 412,700 _ DSPS</t>
  </si>
  <si>
    <t>013254000</t>
  </si>
  <si>
    <t>Dokumentace skutečného provedení stavby</t>
  </si>
  <si>
    <t>1533385566</t>
  </si>
  <si>
    <t>Poznámka k položce:_x000D_
2x DSPS, včetně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</si>
</sst>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1"/>
      <c r="AL5" s="21"/>
      <c r="AM5" s="21"/>
      <c r="AN5" s="21"/>
      <c r="AO5" s="21"/>
      <c r="AP5" s="21"/>
      <c r="AQ5" s="21"/>
      <c r="AR5" s="19"/>
      <c r="BE5" s="256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1"/>
      <c r="AL6" s="21"/>
      <c r="AM6" s="21"/>
      <c r="AN6" s="21"/>
      <c r="AO6" s="21"/>
      <c r="AP6" s="21"/>
      <c r="AQ6" s="21"/>
      <c r="AR6" s="19"/>
      <c r="BE6" s="257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57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7"/>
      <c r="BS8" s="16" t="s">
        <v>6</v>
      </c>
    </row>
    <row r="9" spans="1:74" s="1" customFormat="1" ht="29.25" customHeight="1" x14ac:dyDescent="0.2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57"/>
      <c r="BS9" s="16" t="s">
        <v>6</v>
      </c>
    </row>
    <row r="10" spans="1:74" s="1" customFormat="1" ht="12" customHeight="1" x14ac:dyDescent="0.2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57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57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7"/>
      <c r="BS12" s="16" t="s">
        <v>6</v>
      </c>
    </row>
    <row r="13" spans="1:74" s="1" customFormat="1" ht="12" customHeight="1" x14ac:dyDescent="0.2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57"/>
      <c r="BS13" s="16" t="s">
        <v>6</v>
      </c>
    </row>
    <row r="14" spans="1:74" ht="12.75" x14ac:dyDescent="0.2">
      <c r="B14" s="20"/>
      <c r="C14" s="21"/>
      <c r="D14" s="21"/>
      <c r="E14" s="262" t="s">
        <v>36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57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7"/>
      <c r="BS15" s="16" t="s">
        <v>4</v>
      </c>
    </row>
    <row r="16" spans="1:74" s="1" customFormat="1" ht="12" customHeight="1" x14ac:dyDescent="0.2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57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57"/>
      <c r="BS17" s="16" t="s">
        <v>41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7"/>
      <c r="BS18" s="16" t="s">
        <v>6</v>
      </c>
    </row>
    <row r="19" spans="1:71" s="1" customFormat="1" ht="12" customHeight="1" x14ac:dyDescent="0.2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57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57"/>
      <c r="BS20" s="16" t="s">
        <v>41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7"/>
    </row>
    <row r="22" spans="1:71" s="1" customFormat="1" ht="12" customHeight="1" x14ac:dyDescent="0.2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7"/>
    </row>
    <row r="23" spans="1:71" s="1" customFormat="1" ht="16.5" customHeight="1" x14ac:dyDescent="0.2">
      <c r="B23" s="20"/>
      <c r="C23" s="21"/>
      <c r="D23" s="21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1"/>
      <c r="AP23" s="21"/>
      <c r="AQ23" s="21"/>
      <c r="AR23" s="19"/>
      <c r="BE23" s="257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7"/>
    </row>
    <row r="25" spans="1:71" s="1" customFormat="1" ht="6.95" customHeight="1" x14ac:dyDescent="0.2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57"/>
    </row>
    <row r="26" spans="1:71" s="2" customFormat="1" ht="25.9" customHeight="1" x14ac:dyDescent="0.2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5">
        <f>ROUND(AG94,2)</f>
        <v>10032</v>
      </c>
      <c r="AL26" s="266"/>
      <c r="AM26" s="266"/>
      <c r="AN26" s="266"/>
      <c r="AO26" s="266"/>
      <c r="AP26" s="36"/>
      <c r="AQ26" s="36"/>
      <c r="AR26" s="39"/>
      <c r="BE26" s="257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7" t="s">
        <v>46</v>
      </c>
      <c r="M28" s="267"/>
      <c r="N28" s="267"/>
      <c r="O28" s="267"/>
      <c r="P28" s="267"/>
      <c r="Q28" s="36"/>
      <c r="R28" s="36"/>
      <c r="S28" s="36"/>
      <c r="T28" s="36"/>
      <c r="U28" s="36"/>
      <c r="V28" s="36"/>
      <c r="W28" s="267" t="s">
        <v>47</v>
      </c>
      <c r="X28" s="267"/>
      <c r="Y28" s="267"/>
      <c r="Z28" s="267"/>
      <c r="AA28" s="267"/>
      <c r="AB28" s="267"/>
      <c r="AC28" s="267"/>
      <c r="AD28" s="267"/>
      <c r="AE28" s="267"/>
      <c r="AF28" s="36"/>
      <c r="AG28" s="36"/>
      <c r="AH28" s="36"/>
      <c r="AI28" s="36"/>
      <c r="AJ28" s="36"/>
      <c r="AK28" s="267" t="s">
        <v>48</v>
      </c>
      <c r="AL28" s="267"/>
      <c r="AM28" s="267"/>
      <c r="AN28" s="267"/>
      <c r="AO28" s="267"/>
      <c r="AP28" s="36"/>
      <c r="AQ28" s="36"/>
      <c r="AR28" s="39"/>
      <c r="BE28" s="257"/>
    </row>
    <row r="29" spans="1:71" s="3" customFormat="1" ht="14.45" customHeight="1" x14ac:dyDescent="0.2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51">
        <v>0.21</v>
      </c>
      <c r="M29" s="250"/>
      <c r="N29" s="250"/>
      <c r="O29" s="250"/>
      <c r="P29" s="250"/>
      <c r="Q29" s="41"/>
      <c r="R29" s="41"/>
      <c r="S29" s="41"/>
      <c r="T29" s="41"/>
      <c r="U29" s="41"/>
      <c r="V29" s="41"/>
      <c r="W29" s="249">
        <f>ROUND(AZ94, 2)</f>
        <v>10032</v>
      </c>
      <c r="X29" s="250"/>
      <c r="Y29" s="250"/>
      <c r="Z29" s="250"/>
      <c r="AA29" s="250"/>
      <c r="AB29" s="250"/>
      <c r="AC29" s="250"/>
      <c r="AD29" s="250"/>
      <c r="AE29" s="250"/>
      <c r="AF29" s="41"/>
      <c r="AG29" s="41"/>
      <c r="AH29" s="41"/>
      <c r="AI29" s="41"/>
      <c r="AJ29" s="41"/>
      <c r="AK29" s="249">
        <f>ROUND(AV94, 2)</f>
        <v>2106.7199999999998</v>
      </c>
      <c r="AL29" s="250"/>
      <c r="AM29" s="250"/>
      <c r="AN29" s="250"/>
      <c r="AO29" s="250"/>
      <c r="AP29" s="41"/>
      <c r="AQ29" s="41"/>
      <c r="AR29" s="42"/>
      <c r="BE29" s="258"/>
    </row>
    <row r="30" spans="1:71" s="3" customFormat="1" ht="14.45" customHeight="1" x14ac:dyDescent="0.2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51">
        <v>0.15</v>
      </c>
      <c r="M30" s="250"/>
      <c r="N30" s="250"/>
      <c r="O30" s="250"/>
      <c r="P30" s="250"/>
      <c r="Q30" s="41"/>
      <c r="R30" s="41"/>
      <c r="S30" s="41"/>
      <c r="T30" s="41"/>
      <c r="U30" s="41"/>
      <c r="V30" s="41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1"/>
      <c r="AG30" s="41"/>
      <c r="AH30" s="41"/>
      <c r="AI30" s="41"/>
      <c r="AJ30" s="41"/>
      <c r="AK30" s="249">
        <f>ROUND(AW94, 2)</f>
        <v>0</v>
      </c>
      <c r="AL30" s="250"/>
      <c r="AM30" s="250"/>
      <c r="AN30" s="250"/>
      <c r="AO30" s="250"/>
      <c r="AP30" s="41"/>
      <c r="AQ30" s="41"/>
      <c r="AR30" s="42"/>
      <c r="BE30" s="258"/>
    </row>
    <row r="31" spans="1:71" s="3" customFormat="1" ht="14.45" hidden="1" customHeight="1" x14ac:dyDescent="0.2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51">
        <v>0.21</v>
      </c>
      <c r="M31" s="250"/>
      <c r="N31" s="250"/>
      <c r="O31" s="250"/>
      <c r="P31" s="250"/>
      <c r="Q31" s="41"/>
      <c r="R31" s="41"/>
      <c r="S31" s="41"/>
      <c r="T31" s="41"/>
      <c r="U31" s="41"/>
      <c r="V31" s="41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1"/>
      <c r="AG31" s="41"/>
      <c r="AH31" s="41"/>
      <c r="AI31" s="41"/>
      <c r="AJ31" s="41"/>
      <c r="AK31" s="249">
        <v>0</v>
      </c>
      <c r="AL31" s="250"/>
      <c r="AM31" s="250"/>
      <c r="AN31" s="250"/>
      <c r="AO31" s="250"/>
      <c r="AP31" s="41"/>
      <c r="AQ31" s="41"/>
      <c r="AR31" s="42"/>
      <c r="BE31" s="258"/>
    </row>
    <row r="32" spans="1:71" s="3" customFormat="1" ht="14.45" hidden="1" customHeight="1" x14ac:dyDescent="0.2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51">
        <v>0.15</v>
      </c>
      <c r="M32" s="250"/>
      <c r="N32" s="250"/>
      <c r="O32" s="250"/>
      <c r="P32" s="250"/>
      <c r="Q32" s="41"/>
      <c r="R32" s="41"/>
      <c r="S32" s="41"/>
      <c r="T32" s="41"/>
      <c r="U32" s="41"/>
      <c r="V32" s="41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1"/>
      <c r="AG32" s="41"/>
      <c r="AH32" s="41"/>
      <c r="AI32" s="41"/>
      <c r="AJ32" s="41"/>
      <c r="AK32" s="249">
        <v>0</v>
      </c>
      <c r="AL32" s="250"/>
      <c r="AM32" s="250"/>
      <c r="AN32" s="250"/>
      <c r="AO32" s="250"/>
      <c r="AP32" s="41"/>
      <c r="AQ32" s="41"/>
      <c r="AR32" s="42"/>
      <c r="BE32" s="258"/>
    </row>
    <row r="33" spans="1:57" s="3" customFormat="1" ht="14.45" hidden="1" customHeight="1" x14ac:dyDescent="0.2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51">
        <v>0</v>
      </c>
      <c r="M33" s="250"/>
      <c r="N33" s="250"/>
      <c r="O33" s="250"/>
      <c r="P33" s="250"/>
      <c r="Q33" s="41"/>
      <c r="R33" s="41"/>
      <c r="S33" s="41"/>
      <c r="T33" s="41"/>
      <c r="U33" s="41"/>
      <c r="V33" s="41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1"/>
      <c r="AG33" s="41"/>
      <c r="AH33" s="41"/>
      <c r="AI33" s="41"/>
      <c r="AJ33" s="41"/>
      <c r="AK33" s="249">
        <v>0</v>
      </c>
      <c r="AL33" s="250"/>
      <c r="AM33" s="250"/>
      <c r="AN33" s="250"/>
      <c r="AO33" s="250"/>
      <c r="AP33" s="41"/>
      <c r="AQ33" s="41"/>
      <c r="AR33" s="42"/>
      <c r="BE33" s="258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7"/>
    </row>
    <row r="35" spans="1:57" s="2" customFormat="1" ht="25.9" customHeight="1" x14ac:dyDescent="0.2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55" t="s">
        <v>57</v>
      </c>
      <c r="Y35" s="253"/>
      <c r="Z35" s="253"/>
      <c r="AA35" s="253"/>
      <c r="AB35" s="253"/>
      <c r="AC35" s="45"/>
      <c r="AD35" s="45"/>
      <c r="AE35" s="45"/>
      <c r="AF35" s="45"/>
      <c r="AG35" s="45"/>
      <c r="AH35" s="45"/>
      <c r="AI35" s="45"/>
      <c r="AJ35" s="45"/>
      <c r="AK35" s="252">
        <f>SUM(AK26:AK33)</f>
        <v>12138.72</v>
      </c>
      <c r="AL35" s="253"/>
      <c r="AM35" s="253"/>
      <c r="AN35" s="253"/>
      <c r="AO35" s="254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21-09-A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8" t="str">
        <f>K6</f>
        <v>Oprava mostu v km 412,700 trati Praha Masarykovo n. - Děčín hl.n.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Praha-Holešovice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80" t="str">
        <f>IF(AN8= "","",AN8)</f>
        <v>19. 10. 2021</v>
      </c>
      <c r="AN87" s="280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81" t="str">
        <f>IF(E17="","",E17)</f>
        <v>TOP CON SERVIS s.r.o.</v>
      </c>
      <c r="AN89" s="282"/>
      <c r="AO89" s="282"/>
      <c r="AP89" s="282"/>
      <c r="AQ89" s="36"/>
      <c r="AR89" s="39"/>
      <c r="AS89" s="283" t="s">
        <v>65</v>
      </c>
      <c r="AT89" s="28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81" t="str">
        <f>IF(E20="","",E20)</f>
        <v xml:space="preserve"> </v>
      </c>
      <c r="AN90" s="282"/>
      <c r="AO90" s="282"/>
      <c r="AP90" s="282"/>
      <c r="AQ90" s="36"/>
      <c r="AR90" s="39"/>
      <c r="AS90" s="285"/>
      <c r="AT90" s="28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7"/>
      <c r="AT91" s="28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73" t="s">
        <v>66</v>
      </c>
      <c r="D92" s="274"/>
      <c r="E92" s="274"/>
      <c r="F92" s="274"/>
      <c r="G92" s="274"/>
      <c r="H92" s="73"/>
      <c r="I92" s="276" t="s">
        <v>67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5" t="s">
        <v>68</v>
      </c>
      <c r="AH92" s="274"/>
      <c r="AI92" s="274"/>
      <c r="AJ92" s="274"/>
      <c r="AK92" s="274"/>
      <c r="AL92" s="274"/>
      <c r="AM92" s="274"/>
      <c r="AN92" s="276" t="s">
        <v>69</v>
      </c>
      <c r="AO92" s="274"/>
      <c r="AP92" s="277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1">
        <f>ROUND(SUM(AG95:AG98),2)</f>
        <v>10032</v>
      </c>
      <c r="AH94" s="271"/>
      <c r="AI94" s="271"/>
      <c r="AJ94" s="271"/>
      <c r="AK94" s="271"/>
      <c r="AL94" s="271"/>
      <c r="AM94" s="271"/>
      <c r="AN94" s="272">
        <f>SUM(AG94,AT94)</f>
        <v>12138.72</v>
      </c>
      <c r="AO94" s="272"/>
      <c r="AP94" s="272"/>
      <c r="AQ94" s="85" t="s">
        <v>1</v>
      </c>
      <c r="AR94" s="86"/>
      <c r="AS94" s="87">
        <f>ROUND(SUM(AS95:AS98),2)</f>
        <v>0</v>
      </c>
      <c r="AT94" s="88">
        <f>ROUND(SUM(AV94:AW94),2)</f>
        <v>2106.7199999999998</v>
      </c>
      <c r="AU94" s="89">
        <f>ROUND(SUM(AU95:AU98),5)</f>
        <v>0</v>
      </c>
      <c r="AV94" s="88">
        <f>ROUND(AZ94*L29,2)</f>
        <v>2106.7199999999998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10032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24.75" customHeight="1" x14ac:dyDescent="0.2">
      <c r="A95" s="93" t="s">
        <v>89</v>
      </c>
      <c r="B95" s="94"/>
      <c r="C95" s="95"/>
      <c r="D95" s="270" t="s">
        <v>90</v>
      </c>
      <c r="E95" s="270"/>
      <c r="F95" s="270"/>
      <c r="G95" s="270"/>
      <c r="H95" s="270"/>
      <c r="I95" s="96"/>
      <c r="J95" s="270" t="s">
        <v>91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8">
        <f>'SO 11-20-01 - Oprava most...'!J30</f>
        <v>0</v>
      </c>
      <c r="AH95" s="269"/>
      <c r="AI95" s="269"/>
      <c r="AJ95" s="269"/>
      <c r="AK95" s="269"/>
      <c r="AL95" s="269"/>
      <c r="AM95" s="269"/>
      <c r="AN95" s="268">
        <f>SUM(AG95,AT95)</f>
        <v>0</v>
      </c>
      <c r="AO95" s="269"/>
      <c r="AP95" s="269"/>
      <c r="AQ95" s="97" t="s">
        <v>92</v>
      </c>
      <c r="AR95" s="98"/>
      <c r="AS95" s="99">
        <v>0</v>
      </c>
      <c r="AT95" s="100">
        <f>ROUND(SUM(AV95:AW95),2)</f>
        <v>0</v>
      </c>
      <c r="AU95" s="101">
        <f>'SO 11-20-01 - Oprava most...'!P132</f>
        <v>0</v>
      </c>
      <c r="AV95" s="100">
        <f>'SO 11-20-01 - Oprava most...'!J33</f>
        <v>0</v>
      </c>
      <c r="AW95" s="100">
        <f>'SO 11-20-01 - Oprava most...'!J34</f>
        <v>0</v>
      </c>
      <c r="AX95" s="100">
        <f>'SO 11-20-01 - Oprava most...'!J35</f>
        <v>0</v>
      </c>
      <c r="AY95" s="100">
        <f>'SO 11-20-01 - Oprava most...'!J36</f>
        <v>0</v>
      </c>
      <c r="AZ95" s="100">
        <f>'SO 11-20-01 - Oprava most...'!F33</f>
        <v>0</v>
      </c>
      <c r="BA95" s="100">
        <f>'SO 11-20-01 - Oprava most...'!F34</f>
        <v>0</v>
      </c>
      <c r="BB95" s="100">
        <f>'SO 11-20-01 - Oprava most...'!F35</f>
        <v>0</v>
      </c>
      <c r="BC95" s="100">
        <f>'SO 11-20-01 - Oprava most...'!F36</f>
        <v>0</v>
      </c>
      <c r="BD95" s="102">
        <f>'SO 11-20-01 - Oprava most...'!F37</f>
        <v>0</v>
      </c>
      <c r="BT95" s="103" t="s">
        <v>93</v>
      </c>
      <c r="BV95" s="103" t="s">
        <v>87</v>
      </c>
      <c r="BW95" s="103" t="s">
        <v>94</v>
      </c>
      <c r="BX95" s="103" t="s">
        <v>5</v>
      </c>
      <c r="CL95" s="103" t="s">
        <v>19</v>
      </c>
      <c r="CM95" s="103" t="s">
        <v>95</v>
      </c>
    </row>
    <row r="96" spans="1:91" s="7" customFormat="1" ht="24.75" customHeight="1" x14ac:dyDescent="0.2">
      <c r="A96" s="93" t="s">
        <v>89</v>
      </c>
      <c r="B96" s="94"/>
      <c r="C96" s="95"/>
      <c r="D96" s="270" t="s">
        <v>96</v>
      </c>
      <c r="E96" s="270"/>
      <c r="F96" s="270"/>
      <c r="G96" s="270"/>
      <c r="H96" s="270"/>
      <c r="I96" s="96"/>
      <c r="J96" s="270" t="s">
        <v>97</v>
      </c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68">
        <f>'SO 21-00-01 - Oprava most...'!J30</f>
        <v>10032</v>
      </c>
      <c r="AH96" s="269"/>
      <c r="AI96" s="269"/>
      <c r="AJ96" s="269"/>
      <c r="AK96" s="269"/>
      <c r="AL96" s="269"/>
      <c r="AM96" s="269"/>
      <c r="AN96" s="268">
        <f>SUM(AG96,AT96)</f>
        <v>12138.72</v>
      </c>
      <c r="AO96" s="269"/>
      <c r="AP96" s="269"/>
      <c r="AQ96" s="97" t="s">
        <v>92</v>
      </c>
      <c r="AR96" s="98"/>
      <c r="AS96" s="99">
        <v>0</v>
      </c>
      <c r="AT96" s="100">
        <f>ROUND(SUM(AV96:AW96),2)</f>
        <v>2106.7199999999998</v>
      </c>
      <c r="AU96" s="101">
        <f>'SO 21-00-01 - Oprava most...'!P118</f>
        <v>0</v>
      </c>
      <c r="AV96" s="100">
        <f>'SO 21-00-01 - Oprava most...'!J33</f>
        <v>2106.7199999999998</v>
      </c>
      <c r="AW96" s="100">
        <f>'SO 21-00-01 - Oprava most...'!J34</f>
        <v>0</v>
      </c>
      <c r="AX96" s="100">
        <f>'SO 21-00-01 - Oprava most...'!J35</f>
        <v>0</v>
      </c>
      <c r="AY96" s="100">
        <f>'SO 21-00-01 - Oprava most...'!J36</f>
        <v>0</v>
      </c>
      <c r="AZ96" s="100">
        <f>'SO 21-00-01 - Oprava most...'!F33</f>
        <v>10032</v>
      </c>
      <c r="BA96" s="100">
        <f>'SO 21-00-01 - Oprava most...'!F34</f>
        <v>0</v>
      </c>
      <c r="BB96" s="100">
        <f>'SO 21-00-01 - Oprava most...'!F35</f>
        <v>0</v>
      </c>
      <c r="BC96" s="100">
        <f>'SO 21-00-01 - Oprava most...'!F36</f>
        <v>0</v>
      </c>
      <c r="BD96" s="102">
        <f>'SO 21-00-01 - Oprava most...'!F37</f>
        <v>0</v>
      </c>
      <c r="BT96" s="103" t="s">
        <v>93</v>
      </c>
      <c r="BV96" s="103" t="s">
        <v>87</v>
      </c>
      <c r="BW96" s="103" t="s">
        <v>98</v>
      </c>
      <c r="BX96" s="103" t="s">
        <v>5</v>
      </c>
      <c r="CL96" s="103" t="s">
        <v>19</v>
      </c>
      <c r="CM96" s="103" t="s">
        <v>95</v>
      </c>
    </row>
    <row r="97" spans="1:91" s="7" customFormat="1" ht="24.75" customHeight="1" x14ac:dyDescent="0.2">
      <c r="A97" s="93" t="s">
        <v>89</v>
      </c>
      <c r="B97" s="94"/>
      <c r="C97" s="95"/>
      <c r="D97" s="270" t="s">
        <v>99</v>
      </c>
      <c r="E97" s="270"/>
      <c r="F97" s="270"/>
      <c r="G97" s="270"/>
      <c r="H97" s="270"/>
      <c r="I97" s="96"/>
      <c r="J97" s="270" t="s">
        <v>100</v>
      </c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68">
        <f>'SO 11-20-02 - Oprava most...'!J30</f>
        <v>0</v>
      </c>
      <c r="AH97" s="269"/>
      <c r="AI97" s="269"/>
      <c r="AJ97" s="269"/>
      <c r="AK97" s="269"/>
      <c r="AL97" s="269"/>
      <c r="AM97" s="269"/>
      <c r="AN97" s="268">
        <f>SUM(AG97,AT97)</f>
        <v>0</v>
      </c>
      <c r="AO97" s="269"/>
      <c r="AP97" s="269"/>
      <c r="AQ97" s="97" t="s">
        <v>101</v>
      </c>
      <c r="AR97" s="98"/>
      <c r="AS97" s="99">
        <v>0</v>
      </c>
      <c r="AT97" s="100">
        <f>ROUND(SUM(AV97:AW97),2)</f>
        <v>0</v>
      </c>
      <c r="AU97" s="101">
        <f>'SO 11-20-02 - Oprava most...'!P122</f>
        <v>0</v>
      </c>
      <c r="AV97" s="100">
        <f>'SO 11-20-02 - Oprava most...'!J33</f>
        <v>0</v>
      </c>
      <c r="AW97" s="100">
        <f>'SO 11-20-02 - Oprava most...'!J34</f>
        <v>0</v>
      </c>
      <c r="AX97" s="100">
        <f>'SO 11-20-02 - Oprava most...'!J35</f>
        <v>0</v>
      </c>
      <c r="AY97" s="100">
        <f>'SO 11-20-02 - Oprava most...'!J36</f>
        <v>0</v>
      </c>
      <c r="AZ97" s="100">
        <f>'SO 11-20-02 - Oprava most...'!F33</f>
        <v>0</v>
      </c>
      <c r="BA97" s="100">
        <f>'SO 11-20-02 - Oprava most...'!F34</f>
        <v>0</v>
      </c>
      <c r="BB97" s="100">
        <f>'SO 11-20-02 - Oprava most...'!F35</f>
        <v>0</v>
      </c>
      <c r="BC97" s="100">
        <f>'SO 11-20-02 - Oprava most...'!F36</f>
        <v>0</v>
      </c>
      <c r="BD97" s="102">
        <f>'SO 11-20-02 - Oprava most...'!F37</f>
        <v>0</v>
      </c>
      <c r="BT97" s="103" t="s">
        <v>93</v>
      </c>
      <c r="BV97" s="103" t="s">
        <v>87</v>
      </c>
      <c r="BW97" s="103" t="s">
        <v>102</v>
      </c>
      <c r="BX97" s="103" t="s">
        <v>5</v>
      </c>
      <c r="CL97" s="103" t="s">
        <v>19</v>
      </c>
      <c r="CM97" s="103" t="s">
        <v>95</v>
      </c>
    </row>
    <row r="98" spans="1:91" s="7" customFormat="1" ht="24.75" customHeight="1" x14ac:dyDescent="0.2">
      <c r="A98" s="93" t="s">
        <v>89</v>
      </c>
      <c r="B98" s="94"/>
      <c r="C98" s="95"/>
      <c r="D98" s="270" t="s">
        <v>103</v>
      </c>
      <c r="E98" s="270"/>
      <c r="F98" s="270"/>
      <c r="G98" s="270"/>
      <c r="H98" s="270"/>
      <c r="I98" s="96"/>
      <c r="J98" s="270" t="s">
        <v>104</v>
      </c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  <c r="AA98" s="270"/>
      <c r="AB98" s="270"/>
      <c r="AC98" s="270"/>
      <c r="AD98" s="270"/>
      <c r="AE98" s="270"/>
      <c r="AF98" s="270"/>
      <c r="AG98" s="268">
        <f>'SO 11-20-03 - Oprava most...'!J30</f>
        <v>0</v>
      </c>
      <c r="AH98" s="269"/>
      <c r="AI98" s="269"/>
      <c r="AJ98" s="269"/>
      <c r="AK98" s="269"/>
      <c r="AL98" s="269"/>
      <c r="AM98" s="269"/>
      <c r="AN98" s="268">
        <f>SUM(AG98,AT98)</f>
        <v>0</v>
      </c>
      <c r="AO98" s="269"/>
      <c r="AP98" s="269"/>
      <c r="AQ98" s="97" t="s">
        <v>101</v>
      </c>
      <c r="AR98" s="98"/>
      <c r="AS98" s="104">
        <v>0</v>
      </c>
      <c r="AT98" s="105">
        <f>ROUND(SUM(AV98:AW98),2)</f>
        <v>0</v>
      </c>
      <c r="AU98" s="106">
        <f>'SO 11-20-03 - Oprava most...'!P117</f>
        <v>0</v>
      </c>
      <c r="AV98" s="105">
        <f>'SO 11-20-03 - Oprava most...'!J33</f>
        <v>0</v>
      </c>
      <c r="AW98" s="105">
        <f>'SO 11-20-03 - Oprava most...'!J34</f>
        <v>0</v>
      </c>
      <c r="AX98" s="105">
        <f>'SO 11-20-03 - Oprava most...'!J35</f>
        <v>0</v>
      </c>
      <c r="AY98" s="105">
        <f>'SO 11-20-03 - Oprava most...'!J36</f>
        <v>0</v>
      </c>
      <c r="AZ98" s="105">
        <f>'SO 11-20-03 - Oprava most...'!F33</f>
        <v>0</v>
      </c>
      <c r="BA98" s="105">
        <f>'SO 11-20-03 - Oprava most...'!F34</f>
        <v>0</v>
      </c>
      <c r="BB98" s="105">
        <f>'SO 11-20-03 - Oprava most...'!F35</f>
        <v>0</v>
      </c>
      <c r="BC98" s="105">
        <f>'SO 11-20-03 - Oprava most...'!F36</f>
        <v>0</v>
      </c>
      <c r="BD98" s="107">
        <f>'SO 11-20-03 - Oprava most...'!F37</f>
        <v>0</v>
      </c>
      <c r="BT98" s="103" t="s">
        <v>93</v>
      </c>
      <c r="BV98" s="103" t="s">
        <v>87</v>
      </c>
      <c r="BW98" s="103" t="s">
        <v>105</v>
      </c>
      <c r="BX98" s="103" t="s">
        <v>5</v>
      </c>
      <c r="CL98" s="103" t="s">
        <v>19</v>
      </c>
      <c r="CM98" s="103" t="s">
        <v>95</v>
      </c>
    </row>
    <row r="99" spans="1:91" s="2" customFormat="1" ht="30" customHeight="1" x14ac:dyDescent="0.2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 x14ac:dyDescent="0.2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TchbzIt/uwQWBm+OH2lsOj+4q2+laIGZsxxOE91Vo8Y0zTKlQnTXeKcuRWVrz8sS50wtSC6I5NR99tjzU6d7ag==" saltValue="jFnYWzJUBLcnd2WFChEbtl65YKRpXe5ZtnFD+DvYM3p6yu1l6UUOAm2/EiNZMFtcq33Yt549k6IpNoSoZsnBBA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SO 11-20-01 - Oprava most...'!C2" display="/"/>
    <hyperlink ref="A96" location="'SO 21-00-01 - Oprava most...'!C2" display="/"/>
    <hyperlink ref="A97" location="'SO 11-20-02 - Oprava most...'!C2" display="/"/>
    <hyperlink ref="A98" location="'SO 11-20-03 - Oprava mo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94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95</v>
      </c>
    </row>
    <row r="4" spans="1:46" s="1" customFormat="1" ht="24.95" customHeight="1" x14ac:dyDescent="0.2">
      <c r="B4" s="19"/>
      <c r="D4" s="110" t="s">
        <v>106</v>
      </c>
      <c r="L4" s="19"/>
      <c r="M4" s="111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2" t="s">
        <v>16</v>
      </c>
      <c r="L6" s="19"/>
    </row>
    <row r="7" spans="1:46" s="1" customFormat="1" ht="26.25" customHeight="1" x14ac:dyDescent="0.2">
      <c r="B7" s="19"/>
      <c r="E7" s="292" t="str">
        <f>'Rekapitulace zakázky'!K6</f>
        <v>Oprava mostu v km 412,700 trati Praha Masarykovo n. - Děčín hl.n.</v>
      </c>
      <c r="F7" s="293"/>
      <c r="G7" s="293"/>
      <c r="H7" s="293"/>
      <c r="L7" s="19"/>
    </row>
    <row r="8" spans="1:46" s="2" customFormat="1" ht="12" customHeight="1" x14ac:dyDescent="0.2">
      <c r="A8" s="34"/>
      <c r="B8" s="39"/>
      <c r="C8" s="34"/>
      <c r="D8" s="112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4" t="s">
        <v>108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19</v>
      </c>
      <c r="G11" s="34"/>
      <c r="H11" s="34"/>
      <c r="I11" s="112" t="s">
        <v>20</v>
      </c>
      <c r="J11" s="113" t="s">
        <v>7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zakázky'!AN8</f>
        <v>19. 10. 2021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 x14ac:dyDescent="0.2">
      <c r="A13" s="34"/>
      <c r="B13" s="39"/>
      <c r="C13" s="34"/>
      <c r="D13" s="115" t="s">
        <v>25</v>
      </c>
      <c r="E13" s="34"/>
      <c r="F13" s="116" t="s">
        <v>26</v>
      </c>
      <c r="G13" s="34"/>
      <c r="H13" s="34"/>
      <c r="I13" s="115" t="s">
        <v>27</v>
      </c>
      <c r="J13" s="116" t="s">
        <v>28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29</v>
      </c>
      <c r="E14" s="34"/>
      <c r="F14" s="34"/>
      <c r="G14" s="34"/>
      <c r="H14" s="34"/>
      <c r="I14" s="112" t="s">
        <v>30</v>
      </c>
      <c r="J14" s="113" t="s">
        <v>31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35</v>
      </c>
      <c r="E17" s="34"/>
      <c r="F17" s="34"/>
      <c r="G17" s="34"/>
      <c r="H17" s="34"/>
      <c r="I17" s="112" t="s">
        <v>30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6" t="str">
        <f>'Rekapitulace zakázky'!E14</f>
        <v>Vyplň údaj</v>
      </c>
      <c r="F18" s="297"/>
      <c r="G18" s="297"/>
      <c r="H18" s="297"/>
      <c r="I18" s="112" t="s">
        <v>33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37</v>
      </c>
      <c r="E20" s="34"/>
      <c r="F20" s="34"/>
      <c r="G20" s="34"/>
      <c r="H20" s="34"/>
      <c r="I20" s="112" t="s">
        <v>30</v>
      </c>
      <c r="J20" s="113" t="s">
        <v>38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39</v>
      </c>
      <c r="F21" s="34"/>
      <c r="G21" s="34"/>
      <c r="H21" s="34"/>
      <c r="I21" s="112" t="s">
        <v>33</v>
      </c>
      <c r="J21" s="113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42</v>
      </c>
      <c r="E23" s="34"/>
      <c r="F23" s="34"/>
      <c r="G23" s="34"/>
      <c r="H23" s="34"/>
      <c r="I23" s="112" t="s">
        <v>30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tr">
        <f>IF('Rekapitulace zakázky'!E20="","",'Rekapitulace zakázky'!E20)</f>
        <v xml:space="preserve"> </v>
      </c>
      <c r="F24" s="34"/>
      <c r="G24" s="34"/>
      <c r="H24" s="34"/>
      <c r="I24" s="112" t="s">
        <v>33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7"/>
      <c r="B27" s="118"/>
      <c r="C27" s="117"/>
      <c r="D27" s="117"/>
      <c r="E27" s="298" t="s">
        <v>1</v>
      </c>
      <c r="F27" s="298"/>
      <c r="G27" s="298"/>
      <c r="H27" s="29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1" t="s">
        <v>45</v>
      </c>
      <c r="E30" s="34"/>
      <c r="F30" s="34"/>
      <c r="G30" s="34"/>
      <c r="H30" s="34"/>
      <c r="I30" s="34"/>
      <c r="J30" s="122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3" t="s">
        <v>47</v>
      </c>
      <c r="G32" s="34"/>
      <c r="H32" s="34"/>
      <c r="I32" s="123" t="s">
        <v>46</v>
      </c>
      <c r="J32" s="123" t="s">
        <v>48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4" t="s">
        <v>49</v>
      </c>
      <c r="E33" s="112" t="s">
        <v>50</v>
      </c>
      <c r="F33" s="125">
        <f>ROUND((SUM(BE132:BE335)),  2)</f>
        <v>0</v>
      </c>
      <c r="G33" s="34"/>
      <c r="H33" s="34"/>
      <c r="I33" s="126">
        <v>0.21</v>
      </c>
      <c r="J33" s="125">
        <f>ROUND(((SUM(BE132:BE335))*I33),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51</v>
      </c>
      <c r="F34" s="125">
        <f>ROUND((SUM(BF132:BF335)),  2)</f>
        <v>0</v>
      </c>
      <c r="G34" s="34"/>
      <c r="H34" s="34"/>
      <c r="I34" s="126">
        <v>0.15</v>
      </c>
      <c r="J34" s="125">
        <f>ROUND(((SUM(BF132:BF335))*I34),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52</v>
      </c>
      <c r="F35" s="125">
        <f>ROUND((SUM(BG132:BG335)),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53</v>
      </c>
      <c r="F36" s="125">
        <f>ROUND((SUM(BH132:BH335)),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54</v>
      </c>
      <c r="F37" s="125">
        <f>ROUND((SUM(BI132:BI335)),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7"/>
      <c r="D39" s="128" t="s">
        <v>55</v>
      </c>
      <c r="E39" s="129"/>
      <c r="F39" s="129"/>
      <c r="G39" s="130" t="s">
        <v>56</v>
      </c>
      <c r="H39" s="131" t="s">
        <v>57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34" t="s">
        <v>58</v>
      </c>
      <c r="E49" s="135"/>
      <c r="F49" s="135"/>
      <c r="G49" s="134" t="s">
        <v>59</v>
      </c>
      <c r="H49" s="135"/>
      <c r="I49" s="135"/>
      <c r="J49" s="135"/>
      <c r="K49" s="135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36" t="s">
        <v>60</v>
      </c>
      <c r="E60" s="137"/>
      <c r="F60" s="138" t="s">
        <v>61</v>
      </c>
      <c r="G60" s="136" t="s">
        <v>60</v>
      </c>
      <c r="H60" s="137"/>
      <c r="I60" s="137"/>
      <c r="J60" s="139" t="s">
        <v>61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34" t="s">
        <v>62</v>
      </c>
      <c r="E64" s="140"/>
      <c r="F64" s="140"/>
      <c r="G64" s="134" t="s">
        <v>63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36" t="s">
        <v>60</v>
      </c>
      <c r="E75" s="137"/>
      <c r="F75" s="138" t="s">
        <v>61</v>
      </c>
      <c r="G75" s="136" t="s">
        <v>60</v>
      </c>
      <c r="H75" s="137"/>
      <c r="I75" s="137"/>
      <c r="J75" s="139" t="s">
        <v>61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5" customHeight="1" x14ac:dyDescent="0.2">
      <c r="A81" s="34"/>
      <c r="B81" s="35"/>
      <c r="C81" s="22" t="s">
        <v>109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26.25" customHeight="1" x14ac:dyDescent="0.2">
      <c r="A84" s="34"/>
      <c r="B84" s="35"/>
      <c r="C84" s="36"/>
      <c r="D84" s="36"/>
      <c r="E84" s="290" t="str">
        <f>E7</f>
        <v>Oprava mostu v km 412,700 trati Praha Masarykovo n. - Děčín hl.n.</v>
      </c>
      <c r="F84" s="291"/>
      <c r="G84" s="291"/>
      <c r="H84" s="291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 x14ac:dyDescent="0.2">
      <c r="A85" s="34"/>
      <c r="B85" s="35"/>
      <c r="C85" s="28" t="s">
        <v>107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6.5" customHeight="1" x14ac:dyDescent="0.2">
      <c r="A86" s="34"/>
      <c r="B86" s="35"/>
      <c r="C86" s="36"/>
      <c r="D86" s="36"/>
      <c r="E86" s="278" t="str">
        <f>E9</f>
        <v>SO 11-20-01 - Oprava mostu v km 412,700 _ Most</v>
      </c>
      <c r="F86" s="289"/>
      <c r="G86" s="289"/>
      <c r="H86" s="28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5" customHeight="1" x14ac:dyDescent="0.2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 x14ac:dyDescent="0.2">
      <c r="A88" s="34"/>
      <c r="B88" s="35"/>
      <c r="C88" s="28" t="s">
        <v>21</v>
      </c>
      <c r="D88" s="36"/>
      <c r="E88" s="36"/>
      <c r="F88" s="26" t="str">
        <f>F12</f>
        <v>Praha-Holešovice</v>
      </c>
      <c r="G88" s="36"/>
      <c r="H88" s="36"/>
      <c r="I88" s="28" t="s">
        <v>23</v>
      </c>
      <c r="J88" s="66" t="str">
        <f>IF(J12="","",J12)</f>
        <v>19. 10. 2021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25.7" customHeight="1" x14ac:dyDescent="0.2">
      <c r="A90" s="34"/>
      <c r="B90" s="35"/>
      <c r="C90" s="28" t="s">
        <v>29</v>
      </c>
      <c r="D90" s="36"/>
      <c r="E90" s="36"/>
      <c r="F90" s="26" t="str">
        <f>E15</f>
        <v>Správa železnic, státní organizace</v>
      </c>
      <c r="G90" s="36"/>
      <c r="H90" s="36"/>
      <c r="I90" s="28" t="s">
        <v>37</v>
      </c>
      <c r="J90" s="32" t="str">
        <f>E21</f>
        <v>TOP CON SERVIS s.r.o.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8" t="s">
        <v>35</v>
      </c>
      <c r="D91" s="36"/>
      <c r="E91" s="36"/>
      <c r="F91" s="26" t="str">
        <f>IF(E18="","",E18)</f>
        <v>Vyplň údaj</v>
      </c>
      <c r="G91" s="36"/>
      <c r="H91" s="36"/>
      <c r="I91" s="28" t="s">
        <v>42</v>
      </c>
      <c r="J91" s="32" t="str">
        <f>E24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 x14ac:dyDescent="0.2">
      <c r="A93" s="34"/>
      <c r="B93" s="35"/>
      <c r="C93" s="145" t="s">
        <v>110</v>
      </c>
      <c r="D93" s="146"/>
      <c r="E93" s="146"/>
      <c r="F93" s="146"/>
      <c r="G93" s="146"/>
      <c r="H93" s="146"/>
      <c r="I93" s="146"/>
      <c r="J93" s="147" t="s">
        <v>111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" customHeight="1" x14ac:dyDescent="0.2">
      <c r="A95" s="34"/>
      <c r="B95" s="35"/>
      <c r="C95" s="148" t="s">
        <v>112</v>
      </c>
      <c r="D95" s="36"/>
      <c r="E95" s="36"/>
      <c r="F95" s="36"/>
      <c r="G95" s="36"/>
      <c r="H95" s="36"/>
      <c r="I95" s="36"/>
      <c r="J95" s="84">
        <f>J132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113</v>
      </c>
    </row>
    <row r="96" spans="1:47" s="9" customFormat="1" ht="24.95" customHeight="1" x14ac:dyDescent="0.2">
      <c r="B96" s="149"/>
      <c r="C96" s="150"/>
      <c r="D96" s="151" t="s">
        <v>114</v>
      </c>
      <c r="E96" s="152"/>
      <c r="F96" s="152"/>
      <c r="G96" s="152"/>
      <c r="H96" s="152"/>
      <c r="I96" s="152"/>
      <c r="J96" s="153">
        <f>J133</f>
        <v>0</v>
      </c>
      <c r="K96" s="150"/>
      <c r="L96" s="154"/>
    </row>
    <row r="97" spans="2:12" s="10" customFormat="1" ht="19.899999999999999" customHeight="1" x14ac:dyDescent="0.2">
      <c r="B97" s="155"/>
      <c r="C97" s="156"/>
      <c r="D97" s="157" t="s">
        <v>115</v>
      </c>
      <c r="E97" s="158"/>
      <c r="F97" s="158"/>
      <c r="G97" s="158"/>
      <c r="H97" s="158"/>
      <c r="I97" s="158"/>
      <c r="J97" s="159">
        <f>J134</f>
        <v>0</v>
      </c>
      <c r="K97" s="156"/>
      <c r="L97" s="160"/>
    </row>
    <row r="98" spans="2:12" s="10" customFormat="1" ht="19.899999999999999" customHeight="1" x14ac:dyDescent="0.2">
      <c r="B98" s="155"/>
      <c r="C98" s="156"/>
      <c r="D98" s="157" t="s">
        <v>116</v>
      </c>
      <c r="E98" s="158"/>
      <c r="F98" s="158"/>
      <c r="G98" s="158"/>
      <c r="H98" s="158"/>
      <c r="I98" s="158"/>
      <c r="J98" s="159">
        <f>J147</f>
        <v>0</v>
      </c>
      <c r="K98" s="156"/>
      <c r="L98" s="160"/>
    </row>
    <row r="99" spans="2:12" s="10" customFormat="1" ht="19.899999999999999" customHeight="1" x14ac:dyDescent="0.2">
      <c r="B99" s="155"/>
      <c r="C99" s="156"/>
      <c r="D99" s="157" t="s">
        <v>117</v>
      </c>
      <c r="E99" s="158"/>
      <c r="F99" s="158"/>
      <c r="G99" s="158"/>
      <c r="H99" s="158"/>
      <c r="I99" s="158"/>
      <c r="J99" s="159">
        <f>J156</f>
        <v>0</v>
      </c>
      <c r="K99" s="156"/>
      <c r="L99" s="160"/>
    </row>
    <row r="100" spans="2:12" s="10" customFormat="1" ht="19.899999999999999" customHeight="1" x14ac:dyDescent="0.2">
      <c r="B100" s="155"/>
      <c r="C100" s="156"/>
      <c r="D100" s="157" t="s">
        <v>118</v>
      </c>
      <c r="E100" s="158"/>
      <c r="F100" s="158"/>
      <c r="G100" s="158"/>
      <c r="H100" s="158"/>
      <c r="I100" s="158"/>
      <c r="J100" s="159">
        <f>J176</f>
        <v>0</v>
      </c>
      <c r="K100" s="156"/>
      <c r="L100" s="160"/>
    </row>
    <row r="101" spans="2:12" s="10" customFormat="1" ht="19.899999999999999" customHeight="1" x14ac:dyDescent="0.2">
      <c r="B101" s="155"/>
      <c r="C101" s="156"/>
      <c r="D101" s="157" t="s">
        <v>119</v>
      </c>
      <c r="E101" s="158"/>
      <c r="F101" s="158"/>
      <c r="G101" s="158"/>
      <c r="H101" s="158"/>
      <c r="I101" s="158"/>
      <c r="J101" s="159">
        <f>J234</f>
        <v>0</v>
      </c>
      <c r="K101" s="156"/>
      <c r="L101" s="160"/>
    </row>
    <row r="102" spans="2:12" s="10" customFormat="1" ht="19.899999999999999" customHeight="1" x14ac:dyDescent="0.2">
      <c r="B102" s="155"/>
      <c r="C102" s="156"/>
      <c r="D102" s="157" t="s">
        <v>120</v>
      </c>
      <c r="E102" s="158"/>
      <c r="F102" s="158"/>
      <c r="G102" s="158"/>
      <c r="H102" s="158"/>
      <c r="I102" s="158"/>
      <c r="J102" s="159">
        <f>J237</f>
        <v>0</v>
      </c>
      <c r="K102" s="156"/>
      <c r="L102" s="160"/>
    </row>
    <row r="103" spans="2:12" s="10" customFormat="1" ht="19.899999999999999" customHeight="1" x14ac:dyDescent="0.2">
      <c r="B103" s="155"/>
      <c r="C103" s="156"/>
      <c r="D103" s="157" t="s">
        <v>121</v>
      </c>
      <c r="E103" s="158"/>
      <c r="F103" s="158"/>
      <c r="G103" s="158"/>
      <c r="H103" s="158"/>
      <c r="I103" s="158"/>
      <c r="J103" s="159">
        <f>J246</f>
        <v>0</v>
      </c>
      <c r="K103" s="156"/>
      <c r="L103" s="160"/>
    </row>
    <row r="104" spans="2:12" s="10" customFormat="1" ht="19.899999999999999" customHeight="1" x14ac:dyDescent="0.2">
      <c r="B104" s="155"/>
      <c r="C104" s="156"/>
      <c r="D104" s="157" t="s">
        <v>122</v>
      </c>
      <c r="E104" s="158"/>
      <c r="F104" s="158"/>
      <c r="G104" s="158"/>
      <c r="H104" s="158"/>
      <c r="I104" s="158"/>
      <c r="J104" s="159">
        <f>J278</f>
        <v>0</v>
      </c>
      <c r="K104" s="156"/>
      <c r="L104" s="160"/>
    </row>
    <row r="105" spans="2:12" s="10" customFormat="1" ht="19.899999999999999" customHeight="1" x14ac:dyDescent="0.2">
      <c r="B105" s="155"/>
      <c r="C105" s="156"/>
      <c r="D105" s="157" t="s">
        <v>123</v>
      </c>
      <c r="E105" s="158"/>
      <c r="F105" s="158"/>
      <c r="G105" s="158"/>
      <c r="H105" s="158"/>
      <c r="I105" s="158"/>
      <c r="J105" s="159">
        <f>J290</f>
        <v>0</v>
      </c>
      <c r="K105" s="156"/>
      <c r="L105" s="160"/>
    </row>
    <row r="106" spans="2:12" s="9" customFormat="1" ht="24.95" customHeight="1" x14ac:dyDescent="0.2">
      <c r="B106" s="149"/>
      <c r="C106" s="150"/>
      <c r="D106" s="151" t="s">
        <v>124</v>
      </c>
      <c r="E106" s="152"/>
      <c r="F106" s="152"/>
      <c r="G106" s="152"/>
      <c r="H106" s="152"/>
      <c r="I106" s="152"/>
      <c r="J106" s="153">
        <f>J292</f>
        <v>0</v>
      </c>
      <c r="K106" s="150"/>
      <c r="L106" s="154"/>
    </row>
    <row r="107" spans="2:12" s="10" customFormat="1" ht="19.899999999999999" customHeight="1" x14ac:dyDescent="0.2">
      <c r="B107" s="155"/>
      <c r="C107" s="156"/>
      <c r="D107" s="157" t="s">
        <v>125</v>
      </c>
      <c r="E107" s="158"/>
      <c r="F107" s="158"/>
      <c r="G107" s="158"/>
      <c r="H107" s="158"/>
      <c r="I107" s="158"/>
      <c r="J107" s="159">
        <f>J293</f>
        <v>0</v>
      </c>
      <c r="K107" s="156"/>
      <c r="L107" s="160"/>
    </row>
    <row r="108" spans="2:12" s="10" customFormat="1" ht="19.899999999999999" customHeight="1" x14ac:dyDescent="0.2">
      <c r="B108" s="155"/>
      <c r="C108" s="156"/>
      <c r="D108" s="157" t="s">
        <v>126</v>
      </c>
      <c r="E108" s="158"/>
      <c r="F108" s="158"/>
      <c r="G108" s="158"/>
      <c r="H108" s="158"/>
      <c r="I108" s="158"/>
      <c r="J108" s="159">
        <f>J321</f>
        <v>0</v>
      </c>
      <c r="K108" s="156"/>
      <c r="L108" s="160"/>
    </row>
    <row r="109" spans="2:12" s="9" customFormat="1" ht="24.95" customHeight="1" x14ac:dyDescent="0.2">
      <c r="B109" s="149"/>
      <c r="C109" s="150"/>
      <c r="D109" s="151" t="s">
        <v>127</v>
      </c>
      <c r="E109" s="152"/>
      <c r="F109" s="152"/>
      <c r="G109" s="152"/>
      <c r="H109" s="152"/>
      <c r="I109" s="152"/>
      <c r="J109" s="153">
        <f>J328</f>
        <v>0</v>
      </c>
      <c r="K109" s="150"/>
      <c r="L109" s="154"/>
    </row>
    <row r="110" spans="2:12" s="10" customFormat="1" ht="19.899999999999999" customHeight="1" x14ac:dyDescent="0.2">
      <c r="B110" s="155"/>
      <c r="C110" s="156"/>
      <c r="D110" s="157" t="s">
        <v>128</v>
      </c>
      <c r="E110" s="158"/>
      <c r="F110" s="158"/>
      <c r="G110" s="158"/>
      <c r="H110" s="158"/>
      <c r="I110" s="158"/>
      <c r="J110" s="159">
        <f>J329</f>
        <v>0</v>
      </c>
      <c r="K110" s="156"/>
      <c r="L110" s="160"/>
    </row>
    <row r="111" spans="2:12" s="10" customFormat="1" ht="19.899999999999999" customHeight="1" x14ac:dyDescent="0.2">
      <c r="B111" s="155"/>
      <c r="C111" s="156"/>
      <c r="D111" s="157" t="s">
        <v>129</v>
      </c>
      <c r="E111" s="158"/>
      <c r="F111" s="158"/>
      <c r="G111" s="158"/>
      <c r="H111" s="158"/>
      <c r="I111" s="158"/>
      <c r="J111" s="159">
        <f>J332</f>
        <v>0</v>
      </c>
      <c r="K111" s="156"/>
      <c r="L111" s="160"/>
    </row>
    <row r="112" spans="2:12" s="9" customFormat="1" ht="24.95" customHeight="1" x14ac:dyDescent="0.2">
      <c r="B112" s="149"/>
      <c r="C112" s="150"/>
      <c r="D112" s="151" t="s">
        <v>130</v>
      </c>
      <c r="E112" s="152"/>
      <c r="F112" s="152"/>
      <c r="G112" s="152"/>
      <c r="H112" s="152"/>
      <c r="I112" s="152"/>
      <c r="J112" s="153">
        <f>J334</f>
        <v>0</v>
      </c>
      <c r="K112" s="150"/>
      <c r="L112" s="154"/>
    </row>
    <row r="113" spans="1:31" s="2" customFormat="1" ht="21.75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 x14ac:dyDescent="0.2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 x14ac:dyDescent="0.2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 x14ac:dyDescent="0.2">
      <c r="A119" s="34"/>
      <c r="B119" s="35"/>
      <c r="C119" s="22" t="s">
        <v>131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8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6.25" customHeight="1" x14ac:dyDescent="0.2">
      <c r="A122" s="34"/>
      <c r="B122" s="35"/>
      <c r="C122" s="36"/>
      <c r="D122" s="36"/>
      <c r="E122" s="290" t="str">
        <f>E7</f>
        <v>Oprava mostu v km 412,700 trati Praha Masarykovo n. - Děčín hl.n.</v>
      </c>
      <c r="F122" s="291"/>
      <c r="G122" s="291"/>
      <c r="H122" s="291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 x14ac:dyDescent="0.2">
      <c r="A123" s="34"/>
      <c r="B123" s="35"/>
      <c r="C123" s="28" t="s">
        <v>107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 x14ac:dyDescent="0.2">
      <c r="A124" s="34"/>
      <c r="B124" s="35"/>
      <c r="C124" s="36"/>
      <c r="D124" s="36"/>
      <c r="E124" s="278" t="str">
        <f>E9</f>
        <v>SO 11-20-01 - Oprava mostu v km 412,700 _ Most</v>
      </c>
      <c r="F124" s="289"/>
      <c r="G124" s="289"/>
      <c r="H124" s="289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 x14ac:dyDescent="0.2">
      <c r="A126" s="34"/>
      <c r="B126" s="35"/>
      <c r="C126" s="28" t="s">
        <v>21</v>
      </c>
      <c r="D126" s="36"/>
      <c r="E126" s="36"/>
      <c r="F126" s="26" t="str">
        <f>F12</f>
        <v>Praha-Holešovice</v>
      </c>
      <c r="G126" s="36"/>
      <c r="H126" s="36"/>
      <c r="I126" s="28" t="s">
        <v>23</v>
      </c>
      <c r="J126" s="66" t="str">
        <f>IF(J12="","",J12)</f>
        <v>19. 10. 2021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 x14ac:dyDescent="0.2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 x14ac:dyDescent="0.2">
      <c r="A128" s="34"/>
      <c r="B128" s="35"/>
      <c r="C128" s="28" t="s">
        <v>29</v>
      </c>
      <c r="D128" s="36"/>
      <c r="E128" s="36"/>
      <c r="F128" s="26" t="str">
        <f>E15</f>
        <v>Správa železnic, státní organizace</v>
      </c>
      <c r="G128" s="36"/>
      <c r="H128" s="36"/>
      <c r="I128" s="28" t="s">
        <v>37</v>
      </c>
      <c r="J128" s="32" t="str">
        <f>E21</f>
        <v>TOP CON SERVIS s.r.o.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 x14ac:dyDescent="0.2">
      <c r="A129" s="34"/>
      <c r="B129" s="35"/>
      <c r="C129" s="28" t="s">
        <v>35</v>
      </c>
      <c r="D129" s="36"/>
      <c r="E129" s="36"/>
      <c r="F129" s="26" t="str">
        <f>IF(E18="","",E18)</f>
        <v>Vyplň údaj</v>
      </c>
      <c r="G129" s="36"/>
      <c r="H129" s="36"/>
      <c r="I129" s="28" t="s">
        <v>42</v>
      </c>
      <c r="J129" s="32" t="str">
        <f>E24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 x14ac:dyDescent="0.2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 x14ac:dyDescent="0.2">
      <c r="A131" s="161"/>
      <c r="B131" s="162"/>
      <c r="C131" s="163" t="s">
        <v>132</v>
      </c>
      <c r="D131" s="164" t="s">
        <v>70</v>
      </c>
      <c r="E131" s="164" t="s">
        <v>66</v>
      </c>
      <c r="F131" s="164" t="s">
        <v>67</v>
      </c>
      <c r="G131" s="164" t="s">
        <v>133</v>
      </c>
      <c r="H131" s="164" t="s">
        <v>134</v>
      </c>
      <c r="I131" s="164" t="s">
        <v>135</v>
      </c>
      <c r="J131" s="164" t="s">
        <v>111</v>
      </c>
      <c r="K131" s="165" t="s">
        <v>136</v>
      </c>
      <c r="L131" s="166"/>
      <c r="M131" s="75" t="s">
        <v>1</v>
      </c>
      <c r="N131" s="76" t="s">
        <v>49</v>
      </c>
      <c r="O131" s="76" t="s">
        <v>137</v>
      </c>
      <c r="P131" s="76" t="s">
        <v>138</v>
      </c>
      <c r="Q131" s="76" t="s">
        <v>139</v>
      </c>
      <c r="R131" s="76" t="s">
        <v>140</v>
      </c>
      <c r="S131" s="76" t="s">
        <v>141</v>
      </c>
      <c r="T131" s="77" t="s">
        <v>142</v>
      </c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/>
    </row>
    <row r="132" spans="1:65" s="2" customFormat="1" ht="22.9" customHeight="1" x14ac:dyDescent="0.25">
      <c r="A132" s="34"/>
      <c r="B132" s="35"/>
      <c r="C132" s="82" t="s">
        <v>143</v>
      </c>
      <c r="D132" s="36"/>
      <c r="E132" s="36"/>
      <c r="F132" s="36"/>
      <c r="G132" s="36"/>
      <c r="H132" s="36"/>
      <c r="I132" s="36"/>
      <c r="J132" s="167">
        <f>BK132</f>
        <v>0</v>
      </c>
      <c r="K132" s="36"/>
      <c r="L132" s="39"/>
      <c r="M132" s="78"/>
      <c r="N132" s="168"/>
      <c r="O132" s="79"/>
      <c r="P132" s="169">
        <f>P133+P292+P328+P334</f>
        <v>0</v>
      </c>
      <c r="Q132" s="79"/>
      <c r="R132" s="169">
        <f>R133+R292+R328+R334</f>
        <v>103.58416152988001</v>
      </c>
      <c r="S132" s="79"/>
      <c r="T132" s="170">
        <f>T133+T292+T328+T334</f>
        <v>31.564150000000001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84</v>
      </c>
      <c r="AU132" s="16" t="s">
        <v>113</v>
      </c>
      <c r="BK132" s="171">
        <f>BK133+BK292+BK328+BK334</f>
        <v>0</v>
      </c>
    </row>
    <row r="133" spans="1:65" s="12" customFormat="1" ht="25.9" customHeight="1" x14ac:dyDescent="0.2">
      <c r="B133" s="172"/>
      <c r="C133" s="173"/>
      <c r="D133" s="174" t="s">
        <v>84</v>
      </c>
      <c r="E133" s="175" t="s">
        <v>144</v>
      </c>
      <c r="F133" s="175" t="s">
        <v>145</v>
      </c>
      <c r="G133" s="173"/>
      <c r="H133" s="173"/>
      <c r="I133" s="176"/>
      <c r="J133" s="177">
        <f>BK133</f>
        <v>0</v>
      </c>
      <c r="K133" s="173"/>
      <c r="L133" s="178"/>
      <c r="M133" s="179"/>
      <c r="N133" s="180"/>
      <c r="O133" s="180"/>
      <c r="P133" s="181">
        <f>P134+P147+P156+P176+P234+P237+P246+P278+P290</f>
        <v>0</v>
      </c>
      <c r="Q133" s="180"/>
      <c r="R133" s="181">
        <f>R134+R147+R156+R176+R234+R237+R246+R278+R290</f>
        <v>102.50180211988001</v>
      </c>
      <c r="S133" s="180"/>
      <c r="T133" s="182">
        <f>T134+T147+T156+T176+T234+T237+T246+T278+T290</f>
        <v>31.564150000000001</v>
      </c>
      <c r="AR133" s="183" t="s">
        <v>93</v>
      </c>
      <c r="AT133" s="184" t="s">
        <v>84</v>
      </c>
      <c r="AU133" s="184" t="s">
        <v>85</v>
      </c>
      <c r="AY133" s="183" t="s">
        <v>146</v>
      </c>
      <c r="BK133" s="185">
        <f>BK134+BK147+BK156+BK176+BK234+BK237+BK246+BK278+BK290</f>
        <v>0</v>
      </c>
    </row>
    <row r="134" spans="1:65" s="12" customFormat="1" ht="22.9" customHeight="1" x14ac:dyDescent="0.2">
      <c r="B134" s="172"/>
      <c r="C134" s="173"/>
      <c r="D134" s="174" t="s">
        <v>84</v>
      </c>
      <c r="E134" s="186" t="s">
        <v>93</v>
      </c>
      <c r="F134" s="186" t="s">
        <v>147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SUM(P135:P146)</f>
        <v>0</v>
      </c>
      <c r="Q134" s="180"/>
      <c r="R134" s="181">
        <f>SUM(R135:R146)</f>
        <v>1.6070091399999999</v>
      </c>
      <c r="S134" s="180"/>
      <c r="T134" s="182">
        <f>SUM(T135:T146)</f>
        <v>0</v>
      </c>
      <c r="AR134" s="183" t="s">
        <v>93</v>
      </c>
      <c r="AT134" s="184" t="s">
        <v>84</v>
      </c>
      <c r="AU134" s="184" t="s">
        <v>93</v>
      </c>
      <c r="AY134" s="183" t="s">
        <v>146</v>
      </c>
      <c r="BK134" s="185">
        <f>SUM(BK135:BK146)</f>
        <v>0</v>
      </c>
    </row>
    <row r="135" spans="1:65" s="2" customFormat="1" ht="24.2" customHeight="1" x14ac:dyDescent="0.2">
      <c r="A135" s="34"/>
      <c r="B135" s="35"/>
      <c r="C135" s="188" t="s">
        <v>93</v>
      </c>
      <c r="D135" s="188" t="s">
        <v>148</v>
      </c>
      <c r="E135" s="189" t="s">
        <v>149</v>
      </c>
      <c r="F135" s="190" t="s">
        <v>150</v>
      </c>
      <c r="G135" s="191" t="s">
        <v>151</v>
      </c>
      <c r="H135" s="192">
        <v>43</v>
      </c>
      <c r="I135" s="193"/>
      <c r="J135" s="194">
        <f>ROUND(I135*H135,2)</f>
        <v>0</v>
      </c>
      <c r="K135" s="190" t="s">
        <v>152</v>
      </c>
      <c r="L135" s="39"/>
      <c r="M135" s="195" t="s">
        <v>1</v>
      </c>
      <c r="N135" s="196" t="s">
        <v>50</v>
      </c>
      <c r="O135" s="71"/>
      <c r="P135" s="197">
        <f>O135*H135</f>
        <v>0</v>
      </c>
      <c r="Q135" s="197">
        <v>3.6904300000000001E-2</v>
      </c>
      <c r="R135" s="197">
        <f>Q135*H135</f>
        <v>1.5868849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153</v>
      </c>
      <c r="AT135" s="199" t="s">
        <v>148</v>
      </c>
      <c r="AU135" s="199" t="s">
        <v>95</v>
      </c>
      <c r="AY135" s="16" t="s">
        <v>146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93</v>
      </c>
      <c r="BK135" s="200">
        <f>ROUND(I135*H135,2)</f>
        <v>0</v>
      </c>
      <c r="BL135" s="16" t="s">
        <v>153</v>
      </c>
      <c r="BM135" s="199" t="s">
        <v>95</v>
      </c>
    </row>
    <row r="136" spans="1:65" s="2" customFormat="1" ht="37.9" customHeight="1" x14ac:dyDescent="0.2">
      <c r="A136" s="34"/>
      <c r="B136" s="35"/>
      <c r="C136" s="188" t="s">
        <v>95</v>
      </c>
      <c r="D136" s="188" t="s">
        <v>148</v>
      </c>
      <c r="E136" s="189" t="s">
        <v>154</v>
      </c>
      <c r="F136" s="190" t="s">
        <v>155</v>
      </c>
      <c r="G136" s="191" t="s">
        <v>156</v>
      </c>
      <c r="H136" s="192">
        <v>23</v>
      </c>
      <c r="I136" s="193"/>
      <c r="J136" s="194">
        <f>ROUND(I136*H136,2)</f>
        <v>0</v>
      </c>
      <c r="K136" s="190" t="s">
        <v>152</v>
      </c>
      <c r="L136" s="39"/>
      <c r="M136" s="195" t="s">
        <v>1</v>
      </c>
      <c r="N136" s="196" t="s">
        <v>50</v>
      </c>
      <c r="O136" s="7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153</v>
      </c>
      <c r="AT136" s="199" t="s">
        <v>148</v>
      </c>
      <c r="AU136" s="199" t="s">
        <v>95</v>
      </c>
      <c r="AY136" s="16" t="s">
        <v>146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6" t="s">
        <v>93</v>
      </c>
      <c r="BK136" s="200">
        <f>ROUND(I136*H136,2)</f>
        <v>0</v>
      </c>
      <c r="BL136" s="16" t="s">
        <v>153</v>
      </c>
      <c r="BM136" s="199" t="s">
        <v>157</v>
      </c>
    </row>
    <row r="137" spans="1:65" s="2" customFormat="1" ht="21.75" customHeight="1" x14ac:dyDescent="0.2">
      <c r="A137" s="34"/>
      <c r="B137" s="35"/>
      <c r="C137" s="188" t="s">
        <v>158</v>
      </c>
      <c r="D137" s="188" t="s">
        <v>148</v>
      </c>
      <c r="E137" s="189" t="s">
        <v>159</v>
      </c>
      <c r="F137" s="190" t="s">
        <v>160</v>
      </c>
      <c r="G137" s="191" t="s">
        <v>161</v>
      </c>
      <c r="H137" s="192">
        <v>24</v>
      </c>
      <c r="I137" s="193"/>
      <c r="J137" s="194">
        <f>ROUND(I137*H137,2)</f>
        <v>0</v>
      </c>
      <c r="K137" s="190" t="s">
        <v>152</v>
      </c>
      <c r="L137" s="39"/>
      <c r="M137" s="195" t="s">
        <v>1</v>
      </c>
      <c r="N137" s="196" t="s">
        <v>50</v>
      </c>
      <c r="O137" s="71"/>
      <c r="P137" s="197">
        <f>O137*H137</f>
        <v>0</v>
      </c>
      <c r="Q137" s="197">
        <v>8.3850999999999999E-4</v>
      </c>
      <c r="R137" s="197">
        <f>Q137*H137</f>
        <v>2.0124240000000002E-2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153</v>
      </c>
      <c r="AT137" s="199" t="s">
        <v>148</v>
      </c>
      <c r="AU137" s="199" t="s">
        <v>95</v>
      </c>
      <c r="AY137" s="16" t="s">
        <v>146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93</v>
      </c>
      <c r="BK137" s="200">
        <f>ROUND(I137*H137,2)</f>
        <v>0</v>
      </c>
      <c r="BL137" s="16" t="s">
        <v>153</v>
      </c>
      <c r="BM137" s="199" t="s">
        <v>162</v>
      </c>
    </row>
    <row r="138" spans="1:65" s="13" customFormat="1" x14ac:dyDescent="0.2">
      <c r="B138" s="201"/>
      <c r="C138" s="202"/>
      <c r="D138" s="203" t="s">
        <v>163</v>
      </c>
      <c r="E138" s="204" t="s">
        <v>1</v>
      </c>
      <c r="F138" s="205" t="s">
        <v>164</v>
      </c>
      <c r="G138" s="202"/>
      <c r="H138" s="206">
        <v>24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163</v>
      </c>
      <c r="AU138" s="212" t="s">
        <v>95</v>
      </c>
      <c r="AV138" s="13" t="s">
        <v>95</v>
      </c>
      <c r="AW138" s="13" t="s">
        <v>41</v>
      </c>
      <c r="AX138" s="13" t="s">
        <v>93</v>
      </c>
      <c r="AY138" s="212" t="s">
        <v>146</v>
      </c>
    </row>
    <row r="139" spans="1:65" s="2" customFormat="1" ht="24.2" customHeight="1" x14ac:dyDescent="0.2">
      <c r="A139" s="34"/>
      <c r="B139" s="35"/>
      <c r="C139" s="188" t="s">
        <v>153</v>
      </c>
      <c r="D139" s="188" t="s">
        <v>148</v>
      </c>
      <c r="E139" s="189" t="s">
        <v>165</v>
      </c>
      <c r="F139" s="190" t="s">
        <v>166</v>
      </c>
      <c r="G139" s="191" t="s">
        <v>161</v>
      </c>
      <c r="H139" s="192">
        <v>24</v>
      </c>
      <c r="I139" s="193"/>
      <c r="J139" s="194">
        <f>ROUND(I139*H139,2)</f>
        <v>0</v>
      </c>
      <c r="K139" s="190" t="s">
        <v>152</v>
      </c>
      <c r="L139" s="39"/>
      <c r="M139" s="195" t="s">
        <v>1</v>
      </c>
      <c r="N139" s="196" t="s">
        <v>50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153</v>
      </c>
      <c r="AT139" s="199" t="s">
        <v>148</v>
      </c>
      <c r="AU139" s="199" t="s">
        <v>95</v>
      </c>
      <c r="AY139" s="16" t="s">
        <v>146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6" t="s">
        <v>93</v>
      </c>
      <c r="BK139" s="200">
        <f>ROUND(I139*H139,2)</f>
        <v>0</v>
      </c>
      <c r="BL139" s="16" t="s">
        <v>153</v>
      </c>
      <c r="BM139" s="199" t="s">
        <v>167</v>
      </c>
    </row>
    <row r="140" spans="1:65" s="2" customFormat="1" ht="37.9" customHeight="1" x14ac:dyDescent="0.2">
      <c r="A140" s="34"/>
      <c r="B140" s="35"/>
      <c r="C140" s="188" t="s">
        <v>168</v>
      </c>
      <c r="D140" s="188" t="s">
        <v>148</v>
      </c>
      <c r="E140" s="189" t="s">
        <v>169</v>
      </c>
      <c r="F140" s="190" t="s">
        <v>170</v>
      </c>
      <c r="G140" s="191" t="s">
        <v>156</v>
      </c>
      <c r="H140" s="192">
        <v>23</v>
      </c>
      <c r="I140" s="193"/>
      <c r="J140" s="194">
        <f>ROUND(I140*H140,2)</f>
        <v>0</v>
      </c>
      <c r="K140" s="190" t="s">
        <v>152</v>
      </c>
      <c r="L140" s="39"/>
      <c r="M140" s="195" t="s">
        <v>1</v>
      </c>
      <c r="N140" s="196" t="s">
        <v>50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153</v>
      </c>
      <c r="AT140" s="199" t="s">
        <v>148</v>
      </c>
      <c r="AU140" s="199" t="s">
        <v>95</v>
      </c>
      <c r="AY140" s="16" t="s">
        <v>146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6" t="s">
        <v>93</v>
      </c>
      <c r="BK140" s="200">
        <f>ROUND(I140*H140,2)</f>
        <v>0</v>
      </c>
      <c r="BL140" s="16" t="s">
        <v>153</v>
      </c>
      <c r="BM140" s="199" t="s">
        <v>171</v>
      </c>
    </row>
    <row r="141" spans="1:65" s="13" customFormat="1" x14ac:dyDescent="0.2">
      <c r="B141" s="201"/>
      <c r="C141" s="202"/>
      <c r="D141" s="203" t="s">
        <v>163</v>
      </c>
      <c r="E141" s="204" t="s">
        <v>1</v>
      </c>
      <c r="F141" s="205" t="s">
        <v>172</v>
      </c>
      <c r="G141" s="202"/>
      <c r="H141" s="206">
        <v>23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95</v>
      </c>
      <c r="AV141" s="13" t="s">
        <v>95</v>
      </c>
      <c r="AW141" s="13" t="s">
        <v>41</v>
      </c>
      <c r="AX141" s="13" t="s">
        <v>93</v>
      </c>
      <c r="AY141" s="212" t="s">
        <v>146</v>
      </c>
    </row>
    <row r="142" spans="1:65" s="2" customFormat="1" ht="37.9" customHeight="1" x14ac:dyDescent="0.2">
      <c r="A142" s="34"/>
      <c r="B142" s="35"/>
      <c r="C142" s="188" t="s">
        <v>173</v>
      </c>
      <c r="D142" s="188" t="s">
        <v>148</v>
      </c>
      <c r="E142" s="189" t="s">
        <v>174</v>
      </c>
      <c r="F142" s="190" t="s">
        <v>175</v>
      </c>
      <c r="G142" s="191" t="s">
        <v>156</v>
      </c>
      <c r="H142" s="192">
        <v>46</v>
      </c>
      <c r="I142" s="193"/>
      <c r="J142" s="194">
        <f>ROUND(I142*H142,2)</f>
        <v>0</v>
      </c>
      <c r="K142" s="190" t="s">
        <v>152</v>
      </c>
      <c r="L142" s="39"/>
      <c r="M142" s="195" t="s">
        <v>1</v>
      </c>
      <c r="N142" s="196" t="s">
        <v>50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153</v>
      </c>
      <c r="AT142" s="199" t="s">
        <v>148</v>
      </c>
      <c r="AU142" s="199" t="s">
        <v>95</v>
      </c>
      <c r="AY142" s="16" t="s">
        <v>146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6" t="s">
        <v>93</v>
      </c>
      <c r="BK142" s="200">
        <f>ROUND(I142*H142,2)</f>
        <v>0</v>
      </c>
      <c r="BL142" s="16" t="s">
        <v>153</v>
      </c>
      <c r="BM142" s="199" t="s">
        <v>176</v>
      </c>
    </row>
    <row r="143" spans="1:65" s="2" customFormat="1" ht="29.25" x14ac:dyDescent="0.2">
      <c r="A143" s="34"/>
      <c r="B143" s="35"/>
      <c r="C143" s="36"/>
      <c r="D143" s="203" t="s">
        <v>177</v>
      </c>
      <c r="E143" s="36"/>
      <c r="F143" s="213" t="s">
        <v>178</v>
      </c>
      <c r="G143" s="36"/>
      <c r="H143" s="36"/>
      <c r="I143" s="214"/>
      <c r="J143" s="36"/>
      <c r="K143" s="36"/>
      <c r="L143" s="39"/>
      <c r="M143" s="215"/>
      <c r="N143" s="216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177</v>
      </c>
      <c r="AU143" s="16" t="s">
        <v>95</v>
      </c>
    </row>
    <row r="144" spans="1:65" s="13" customFormat="1" x14ac:dyDescent="0.2">
      <c r="B144" s="201"/>
      <c r="C144" s="202"/>
      <c r="D144" s="203" t="s">
        <v>163</v>
      </c>
      <c r="E144" s="204" t="s">
        <v>1</v>
      </c>
      <c r="F144" s="205" t="s">
        <v>179</v>
      </c>
      <c r="G144" s="202"/>
      <c r="H144" s="206">
        <v>46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95</v>
      </c>
      <c r="AV144" s="13" t="s">
        <v>95</v>
      </c>
      <c r="AW144" s="13" t="s">
        <v>41</v>
      </c>
      <c r="AX144" s="13" t="s">
        <v>93</v>
      </c>
      <c r="AY144" s="212" t="s">
        <v>146</v>
      </c>
    </row>
    <row r="145" spans="1:65" s="2" customFormat="1" ht="24.2" customHeight="1" x14ac:dyDescent="0.2">
      <c r="A145" s="34"/>
      <c r="B145" s="35"/>
      <c r="C145" s="188" t="s">
        <v>180</v>
      </c>
      <c r="D145" s="188" t="s">
        <v>148</v>
      </c>
      <c r="E145" s="189" t="s">
        <v>181</v>
      </c>
      <c r="F145" s="190" t="s">
        <v>182</v>
      </c>
      <c r="G145" s="191" t="s">
        <v>183</v>
      </c>
      <c r="H145" s="192">
        <v>41.4</v>
      </c>
      <c r="I145" s="193"/>
      <c r="J145" s="194">
        <f>ROUND(I145*H145,2)</f>
        <v>0</v>
      </c>
      <c r="K145" s="190" t="s">
        <v>152</v>
      </c>
      <c r="L145" s="39"/>
      <c r="M145" s="195" t="s">
        <v>1</v>
      </c>
      <c r="N145" s="196" t="s">
        <v>50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153</v>
      </c>
      <c r="AT145" s="199" t="s">
        <v>148</v>
      </c>
      <c r="AU145" s="199" t="s">
        <v>95</v>
      </c>
      <c r="AY145" s="16" t="s">
        <v>146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93</v>
      </c>
      <c r="BK145" s="200">
        <f>ROUND(I145*H145,2)</f>
        <v>0</v>
      </c>
      <c r="BL145" s="16" t="s">
        <v>153</v>
      </c>
      <c r="BM145" s="199" t="s">
        <v>184</v>
      </c>
    </row>
    <row r="146" spans="1:65" s="13" customFormat="1" x14ac:dyDescent="0.2">
      <c r="B146" s="201"/>
      <c r="C146" s="202"/>
      <c r="D146" s="203" t="s">
        <v>163</v>
      </c>
      <c r="E146" s="204" t="s">
        <v>1</v>
      </c>
      <c r="F146" s="205" t="s">
        <v>185</v>
      </c>
      <c r="G146" s="202"/>
      <c r="H146" s="206">
        <v>41.4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163</v>
      </c>
      <c r="AU146" s="212" t="s">
        <v>95</v>
      </c>
      <c r="AV146" s="13" t="s">
        <v>95</v>
      </c>
      <c r="AW146" s="13" t="s">
        <v>41</v>
      </c>
      <c r="AX146" s="13" t="s">
        <v>93</v>
      </c>
      <c r="AY146" s="212" t="s">
        <v>146</v>
      </c>
    </row>
    <row r="147" spans="1:65" s="12" customFormat="1" ht="22.9" customHeight="1" x14ac:dyDescent="0.2">
      <c r="B147" s="172"/>
      <c r="C147" s="173"/>
      <c r="D147" s="174" t="s">
        <v>84</v>
      </c>
      <c r="E147" s="186" t="s">
        <v>95</v>
      </c>
      <c r="F147" s="186" t="s">
        <v>186</v>
      </c>
      <c r="G147" s="173"/>
      <c r="H147" s="173"/>
      <c r="I147" s="176"/>
      <c r="J147" s="187">
        <f>BK147</f>
        <v>0</v>
      </c>
      <c r="K147" s="173"/>
      <c r="L147" s="178"/>
      <c r="M147" s="179"/>
      <c r="N147" s="180"/>
      <c r="O147" s="180"/>
      <c r="P147" s="181">
        <f>SUM(P148:P155)</f>
        <v>0</v>
      </c>
      <c r="Q147" s="180"/>
      <c r="R147" s="181">
        <f>SUM(R148:R155)</f>
        <v>15.168689185400002</v>
      </c>
      <c r="S147" s="180"/>
      <c r="T147" s="182">
        <f>SUM(T148:T155)</f>
        <v>0</v>
      </c>
      <c r="AR147" s="183" t="s">
        <v>93</v>
      </c>
      <c r="AT147" s="184" t="s">
        <v>84</v>
      </c>
      <c r="AU147" s="184" t="s">
        <v>93</v>
      </c>
      <c r="AY147" s="183" t="s">
        <v>146</v>
      </c>
      <c r="BK147" s="185">
        <f>SUM(BK148:BK155)</f>
        <v>0</v>
      </c>
    </row>
    <row r="148" spans="1:65" s="2" customFormat="1" ht="24.2" customHeight="1" x14ac:dyDescent="0.2">
      <c r="A148" s="34"/>
      <c r="B148" s="35"/>
      <c r="C148" s="188" t="s">
        <v>171</v>
      </c>
      <c r="D148" s="188" t="s">
        <v>148</v>
      </c>
      <c r="E148" s="189" t="s">
        <v>187</v>
      </c>
      <c r="F148" s="190" t="s">
        <v>188</v>
      </c>
      <c r="G148" s="191" t="s">
        <v>151</v>
      </c>
      <c r="H148" s="192">
        <v>2</v>
      </c>
      <c r="I148" s="193"/>
      <c r="J148" s="194">
        <f>ROUND(I148*H148,2)</f>
        <v>0</v>
      </c>
      <c r="K148" s="190" t="s">
        <v>152</v>
      </c>
      <c r="L148" s="39"/>
      <c r="M148" s="195" t="s">
        <v>1</v>
      </c>
      <c r="N148" s="196" t="s">
        <v>50</v>
      </c>
      <c r="O148" s="71"/>
      <c r="P148" s="197">
        <f>O148*H148</f>
        <v>0</v>
      </c>
      <c r="Q148" s="197">
        <v>1.91646E-2</v>
      </c>
      <c r="R148" s="197">
        <f>Q148*H148</f>
        <v>3.8329200000000001E-2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153</v>
      </c>
      <c r="AT148" s="199" t="s">
        <v>148</v>
      </c>
      <c r="AU148" s="199" t="s">
        <v>95</v>
      </c>
      <c r="AY148" s="16" t="s">
        <v>146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6" t="s">
        <v>93</v>
      </c>
      <c r="BK148" s="200">
        <f>ROUND(I148*H148,2)</f>
        <v>0</v>
      </c>
      <c r="BL148" s="16" t="s">
        <v>153</v>
      </c>
      <c r="BM148" s="199" t="s">
        <v>189</v>
      </c>
    </row>
    <row r="149" spans="1:65" s="13" customFormat="1" x14ac:dyDescent="0.2">
      <c r="B149" s="201"/>
      <c r="C149" s="202"/>
      <c r="D149" s="203" t="s">
        <v>163</v>
      </c>
      <c r="E149" s="204" t="s">
        <v>1</v>
      </c>
      <c r="F149" s="205" t="s">
        <v>190</v>
      </c>
      <c r="G149" s="202"/>
      <c r="H149" s="206">
        <v>2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163</v>
      </c>
      <c r="AU149" s="212" t="s">
        <v>95</v>
      </c>
      <c r="AV149" s="13" t="s">
        <v>95</v>
      </c>
      <c r="AW149" s="13" t="s">
        <v>41</v>
      </c>
      <c r="AX149" s="13" t="s">
        <v>93</v>
      </c>
      <c r="AY149" s="212" t="s">
        <v>146</v>
      </c>
    </row>
    <row r="150" spans="1:65" s="2" customFormat="1" ht="16.5" customHeight="1" x14ac:dyDescent="0.2">
      <c r="A150" s="34"/>
      <c r="B150" s="35"/>
      <c r="C150" s="217" t="s">
        <v>191</v>
      </c>
      <c r="D150" s="217" t="s">
        <v>192</v>
      </c>
      <c r="E150" s="218" t="s">
        <v>193</v>
      </c>
      <c r="F150" s="219" t="s">
        <v>194</v>
      </c>
      <c r="G150" s="220" t="s">
        <v>195</v>
      </c>
      <c r="H150" s="221">
        <v>4</v>
      </c>
      <c r="I150" s="222"/>
      <c r="J150" s="223">
        <f>ROUND(I150*H150,2)</f>
        <v>0</v>
      </c>
      <c r="K150" s="219" t="s">
        <v>152</v>
      </c>
      <c r="L150" s="224"/>
      <c r="M150" s="225" t="s">
        <v>1</v>
      </c>
      <c r="N150" s="226" t="s">
        <v>50</v>
      </c>
      <c r="O150" s="71"/>
      <c r="P150" s="197">
        <f>O150*H150</f>
        <v>0</v>
      </c>
      <c r="Q150" s="197">
        <v>0.26400000000000001</v>
      </c>
      <c r="R150" s="197">
        <f>Q150*H150</f>
        <v>1.056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171</v>
      </c>
      <c r="AT150" s="199" t="s">
        <v>192</v>
      </c>
      <c r="AU150" s="199" t="s">
        <v>95</v>
      </c>
      <c r="AY150" s="16" t="s">
        <v>146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6" t="s">
        <v>93</v>
      </c>
      <c r="BK150" s="200">
        <f>ROUND(I150*H150,2)</f>
        <v>0</v>
      </c>
      <c r="BL150" s="16" t="s">
        <v>153</v>
      </c>
      <c r="BM150" s="199" t="s">
        <v>196</v>
      </c>
    </row>
    <row r="151" spans="1:65" s="2" customFormat="1" ht="33" customHeight="1" x14ac:dyDescent="0.2">
      <c r="A151" s="34"/>
      <c r="B151" s="35"/>
      <c r="C151" s="188" t="s">
        <v>176</v>
      </c>
      <c r="D151" s="188" t="s">
        <v>148</v>
      </c>
      <c r="E151" s="189" t="s">
        <v>197</v>
      </c>
      <c r="F151" s="190" t="s">
        <v>198</v>
      </c>
      <c r="G151" s="191" t="s">
        <v>151</v>
      </c>
      <c r="H151" s="192">
        <v>9.23</v>
      </c>
      <c r="I151" s="193"/>
      <c r="J151" s="194">
        <f>ROUND(I151*H151,2)</f>
        <v>0</v>
      </c>
      <c r="K151" s="190" t="s">
        <v>152</v>
      </c>
      <c r="L151" s="39"/>
      <c r="M151" s="195" t="s">
        <v>1</v>
      </c>
      <c r="N151" s="196" t="s">
        <v>50</v>
      </c>
      <c r="O151" s="71"/>
      <c r="P151" s="197">
        <f>O151*H151</f>
        <v>0</v>
      </c>
      <c r="Q151" s="197">
        <v>1.5247660000000001</v>
      </c>
      <c r="R151" s="197">
        <f>Q151*H151</f>
        <v>14.073590180000002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153</v>
      </c>
      <c r="AT151" s="199" t="s">
        <v>148</v>
      </c>
      <c r="AU151" s="199" t="s">
        <v>95</v>
      </c>
      <c r="AY151" s="16" t="s">
        <v>146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93</v>
      </c>
      <c r="BK151" s="200">
        <f>ROUND(I151*H151,2)</f>
        <v>0</v>
      </c>
      <c r="BL151" s="16" t="s">
        <v>153</v>
      </c>
      <c r="BM151" s="199" t="s">
        <v>199</v>
      </c>
    </row>
    <row r="152" spans="1:65" s="2" customFormat="1" ht="19.5" x14ac:dyDescent="0.2">
      <c r="A152" s="34"/>
      <c r="B152" s="35"/>
      <c r="C152" s="36"/>
      <c r="D152" s="203" t="s">
        <v>177</v>
      </c>
      <c r="E152" s="36"/>
      <c r="F152" s="213" t="s">
        <v>200</v>
      </c>
      <c r="G152" s="36"/>
      <c r="H152" s="36"/>
      <c r="I152" s="214"/>
      <c r="J152" s="36"/>
      <c r="K152" s="36"/>
      <c r="L152" s="39"/>
      <c r="M152" s="215"/>
      <c r="N152" s="216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177</v>
      </c>
      <c r="AU152" s="16" t="s">
        <v>95</v>
      </c>
    </row>
    <row r="153" spans="1:65" s="13" customFormat="1" x14ac:dyDescent="0.2">
      <c r="B153" s="201"/>
      <c r="C153" s="202"/>
      <c r="D153" s="203" t="s">
        <v>163</v>
      </c>
      <c r="E153" s="204" t="s">
        <v>1</v>
      </c>
      <c r="F153" s="205" t="s">
        <v>201</v>
      </c>
      <c r="G153" s="202"/>
      <c r="H153" s="206">
        <v>9.23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163</v>
      </c>
      <c r="AU153" s="212" t="s">
        <v>95</v>
      </c>
      <c r="AV153" s="13" t="s">
        <v>95</v>
      </c>
      <c r="AW153" s="13" t="s">
        <v>41</v>
      </c>
      <c r="AX153" s="13" t="s">
        <v>93</v>
      </c>
      <c r="AY153" s="212" t="s">
        <v>146</v>
      </c>
    </row>
    <row r="154" spans="1:65" s="2" customFormat="1" ht="24.2" customHeight="1" x14ac:dyDescent="0.2">
      <c r="A154" s="34"/>
      <c r="B154" s="35"/>
      <c r="C154" s="188" t="s">
        <v>202</v>
      </c>
      <c r="D154" s="188" t="s">
        <v>148</v>
      </c>
      <c r="E154" s="189" t="s">
        <v>203</v>
      </c>
      <c r="F154" s="190" t="s">
        <v>204</v>
      </c>
      <c r="G154" s="191" t="s">
        <v>151</v>
      </c>
      <c r="H154" s="192">
        <v>5.46</v>
      </c>
      <c r="I154" s="193"/>
      <c r="J154" s="194">
        <f>ROUND(I154*H154,2)</f>
        <v>0</v>
      </c>
      <c r="K154" s="190" t="s">
        <v>152</v>
      </c>
      <c r="L154" s="39"/>
      <c r="M154" s="195" t="s">
        <v>1</v>
      </c>
      <c r="N154" s="196" t="s">
        <v>50</v>
      </c>
      <c r="O154" s="71"/>
      <c r="P154" s="197">
        <f>O154*H154</f>
        <v>0</v>
      </c>
      <c r="Q154" s="197">
        <v>1.4098999999999999E-4</v>
      </c>
      <c r="R154" s="197">
        <f>Q154*H154</f>
        <v>7.6980539999999995E-4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153</v>
      </c>
      <c r="AT154" s="199" t="s">
        <v>148</v>
      </c>
      <c r="AU154" s="199" t="s">
        <v>95</v>
      </c>
      <c r="AY154" s="16" t="s">
        <v>146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6" t="s">
        <v>93</v>
      </c>
      <c r="BK154" s="200">
        <f>ROUND(I154*H154,2)</f>
        <v>0</v>
      </c>
      <c r="BL154" s="16" t="s">
        <v>153</v>
      </c>
      <c r="BM154" s="199" t="s">
        <v>205</v>
      </c>
    </row>
    <row r="155" spans="1:65" s="13" customFormat="1" x14ac:dyDescent="0.2">
      <c r="B155" s="201"/>
      <c r="C155" s="202"/>
      <c r="D155" s="203" t="s">
        <v>163</v>
      </c>
      <c r="E155" s="204" t="s">
        <v>1</v>
      </c>
      <c r="F155" s="205" t="s">
        <v>206</v>
      </c>
      <c r="G155" s="202"/>
      <c r="H155" s="206">
        <v>5.46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163</v>
      </c>
      <c r="AU155" s="212" t="s">
        <v>95</v>
      </c>
      <c r="AV155" s="13" t="s">
        <v>95</v>
      </c>
      <c r="AW155" s="13" t="s">
        <v>41</v>
      </c>
      <c r="AX155" s="13" t="s">
        <v>93</v>
      </c>
      <c r="AY155" s="212" t="s">
        <v>146</v>
      </c>
    </row>
    <row r="156" spans="1:65" s="12" customFormat="1" ht="22.9" customHeight="1" x14ac:dyDescent="0.2">
      <c r="B156" s="172"/>
      <c r="C156" s="173"/>
      <c r="D156" s="174" t="s">
        <v>84</v>
      </c>
      <c r="E156" s="186" t="s">
        <v>158</v>
      </c>
      <c r="F156" s="186" t="s">
        <v>207</v>
      </c>
      <c r="G156" s="173"/>
      <c r="H156" s="173"/>
      <c r="I156" s="176"/>
      <c r="J156" s="187">
        <f>BK156</f>
        <v>0</v>
      </c>
      <c r="K156" s="173"/>
      <c r="L156" s="178"/>
      <c r="M156" s="179"/>
      <c r="N156" s="180"/>
      <c r="O156" s="180"/>
      <c r="P156" s="181">
        <f>SUM(P157:P175)</f>
        <v>0</v>
      </c>
      <c r="Q156" s="180"/>
      <c r="R156" s="181">
        <f>SUM(R157:R175)</f>
        <v>11.137079916399999</v>
      </c>
      <c r="S156" s="180"/>
      <c r="T156" s="182">
        <f>SUM(T157:T175)</f>
        <v>0</v>
      </c>
      <c r="AR156" s="183" t="s">
        <v>93</v>
      </c>
      <c r="AT156" s="184" t="s">
        <v>84</v>
      </c>
      <c r="AU156" s="184" t="s">
        <v>93</v>
      </c>
      <c r="AY156" s="183" t="s">
        <v>146</v>
      </c>
      <c r="BK156" s="185">
        <f>SUM(BK157:BK175)</f>
        <v>0</v>
      </c>
    </row>
    <row r="157" spans="1:65" s="2" customFormat="1" ht="16.5" customHeight="1" x14ac:dyDescent="0.2">
      <c r="A157" s="34"/>
      <c r="B157" s="35"/>
      <c r="C157" s="188" t="s">
        <v>184</v>
      </c>
      <c r="D157" s="188" t="s">
        <v>148</v>
      </c>
      <c r="E157" s="189" t="s">
        <v>208</v>
      </c>
      <c r="F157" s="190" t="s">
        <v>209</v>
      </c>
      <c r="G157" s="191" t="s">
        <v>156</v>
      </c>
      <c r="H157" s="192">
        <v>4.0999999999999996</v>
      </c>
      <c r="I157" s="193"/>
      <c r="J157" s="194">
        <f>ROUND(I157*H157,2)</f>
        <v>0</v>
      </c>
      <c r="K157" s="190" t="s">
        <v>152</v>
      </c>
      <c r="L157" s="39"/>
      <c r="M157" s="195" t="s">
        <v>1</v>
      </c>
      <c r="N157" s="196" t="s">
        <v>50</v>
      </c>
      <c r="O157" s="71"/>
      <c r="P157" s="197">
        <f>O157*H157</f>
        <v>0</v>
      </c>
      <c r="Q157" s="197">
        <v>2.5020899999999999</v>
      </c>
      <c r="R157" s="197">
        <f>Q157*H157</f>
        <v>10.258569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153</v>
      </c>
      <c r="AT157" s="199" t="s">
        <v>148</v>
      </c>
      <c r="AU157" s="199" t="s">
        <v>95</v>
      </c>
      <c r="AY157" s="16" t="s">
        <v>146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93</v>
      </c>
      <c r="BK157" s="200">
        <f>ROUND(I157*H157,2)</f>
        <v>0</v>
      </c>
      <c r="BL157" s="16" t="s">
        <v>153</v>
      </c>
      <c r="BM157" s="199" t="s">
        <v>210</v>
      </c>
    </row>
    <row r="158" spans="1:65" s="13" customFormat="1" x14ac:dyDescent="0.2">
      <c r="B158" s="201"/>
      <c r="C158" s="202"/>
      <c r="D158" s="203" t="s">
        <v>163</v>
      </c>
      <c r="E158" s="204" t="s">
        <v>1</v>
      </c>
      <c r="F158" s="205" t="s">
        <v>211</v>
      </c>
      <c r="G158" s="202"/>
      <c r="H158" s="206">
        <v>3.1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163</v>
      </c>
      <c r="AU158" s="212" t="s">
        <v>95</v>
      </c>
      <c r="AV158" s="13" t="s">
        <v>95</v>
      </c>
      <c r="AW158" s="13" t="s">
        <v>41</v>
      </c>
      <c r="AX158" s="13" t="s">
        <v>85</v>
      </c>
      <c r="AY158" s="212" t="s">
        <v>146</v>
      </c>
    </row>
    <row r="159" spans="1:65" s="13" customFormat="1" x14ac:dyDescent="0.2">
      <c r="B159" s="201"/>
      <c r="C159" s="202"/>
      <c r="D159" s="203" t="s">
        <v>163</v>
      </c>
      <c r="E159" s="204" t="s">
        <v>1</v>
      </c>
      <c r="F159" s="205" t="s">
        <v>212</v>
      </c>
      <c r="G159" s="202"/>
      <c r="H159" s="206">
        <v>1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163</v>
      </c>
      <c r="AU159" s="212" t="s">
        <v>95</v>
      </c>
      <c r="AV159" s="13" t="s">
        <v>95</v>
      </c>
      <c r="AW159" s="13" t="s">
        <v>41</v>
      </c>
      <c r="AX159" s="13" t="s">
        <v>85</v>
      </c>
      <c r="AY159" s="212" t="s">
        <v>146</v>
      </c>
    </row>
    <row r="160" spans="1:65" s="14" customFormat="1" x14ac:dyDescent="0.2">
      <c r="B160" s="227"/>
      <c r="C160" s="228"/>
      <c r="D160" s="203" t="s">
        <v>163</v>
      </c>
      <c r="E160" s="229" t="s">
        <v>1</v>
      </c>
      <c r="F160" s="230" t="s">
        <v>213</v>
      </c>
      <c r="G160" s="228"/>
      <c r="H160" s="231">
        <v>4.0999999999999996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163</v>
      </c>
      <c r="AU160" s="237" t="s">
        <v>95</v>
      </c>
      <c r="AV160" s="14" t="s">
        <v>153</v>
      </c>
      <c r="AW160" s="14" t="s">
        <v>41</v>
      </c>
      <c r="AX160" s="14" t="s">
        <v>93</v>
      </c>
      <c r="AY160" s="237" t="s">
        <v>146</v>
      </c>
    </row>
    <row r="161" spans="1:65" s="2" customFormat="1" ht="24.2" customHeight="1" x14ac:dyDescent="0.2">
      <c r="A161" s="34"/>
      <c r="B161" s="35"/>
      <c r="C161" s="188" t="s">
        <v>214</v>
      </c>
      <c r="D161" s="188" t="s">
        <v>148</v>
      </c>
      <c r="E161" s="189" t="s">
        <v>215</v>
      </c>
      <c r="F161" s="190" t="s">
        <v>216</v>
      </c>
      <c r="G161" s="191" t="s">
        <v>161</v>
      </c>
      <c r="H161" s="192">
        <v>20.46</v>
      </c>
      <c r="I161" s="193"/>
      <c r="J161" s="194">
        <f>ROUND(I161*H161,2)</f>
        <v>0</v>
      </c>
      <c r="K161" s="190" t="s">
        <v>152</v>
      </c>
      <c r="L161" s="39"/>
      <c r="M161" s="195" t="s">
        <v>1</v>
      </c>
      <c r="N161" s="196" t="s">
        <v>50</v>
      </c>
      <c r="O161" s="71"/>
      <c r="P161" s="197">
        <f>O161*H161</f>
        <v>0</v>
      </c>
      <c r="Q161" s="197">
        <v>1.8247000000000001E-3</v>
      </c>
      <c r="R161" s="197">
        <f>Q161*H161</f>
        <v>3.7333362000000002E-2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153</v>
      </c>
      <c r="AT161" s="199" t="s">
        <v>148</v>
      </c>
      <c r="AU161" s="199" t="s">
        <v>95</v>
      </c>
      <c r="AY161" s="16" t="s">
        <v>146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6" t="s">
        <v>93</v>
      </c>
      <c r="BK161" s="200">
        <f>ROUND(I161*H161,2)</f>
        <v>0</v>
      </c>
      <c r="BL161" s="16" t="s">
        <v>153</v>
      </c>
      <c r="BM161" s="199" t="s">
        <v>217</v>
      </c>
    </row>
    <row r="162" spans="1:65" s="13" customFormat="1" ht="22.5" x14ac:dyDescent="0.2">
      <c r="B162" s="201"/>
      <c r="C162" s="202"/>
      <c r="D162" s="203" t="s">
        <v>163</v>
      </c>
      <c r="E162" s="204" t="s">
        <v>1</v>
      </c>
      <c r="F162" s="205" t="s">
        <v>218</v>
      </c>
      <c r="G162" s="202"/>
      <c r="H162" s="206">
        <v>16.71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163</v>
      </c>
      <c r="AU162" s="212" t="s">
        <v>95</v>
      </c>
      <c r="AV162" s="13" t="s">
        <v>95</v>
      </c>
      <c r="AW162" s="13" t="s">
        <v>41</v>
      </c>
      <c r="AX162" s="13" t="s">
        <v>85</v>
      </c>
      <c r="AY162" s="212" t="s">
        <v>146</v>
      </c>
    </row>
    <row r="163" spans="1:65" s="13" customFormat="1" x14ac:dyDescent="0.2">
      <c r="B163" s="201"/>
      <c r="C163" s="202"/>
      <c r="D163" s="203" t="s">
        <v>163</v>
      </c>
      <c r="E163" s="204" t="s">
        <v>1</v>
      </c>
      <c r="F163" s="205" t="s">
        <v>219</v>
      </c>
      <c r="G163" s="202"/>
      <c r="H163" s="206">
        <v>3.75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163</v>
      </c>
      <c r="AU163" s="212" t="s">
        <v>95</v>
      </c>
      <c r="AV163" s="13" t="s">
        <v>95</v>
      </c>
      <c r="AW163" s="13" t="s">
        <v>41</v>
      </c>
      <c r="AX163" s="13" t="s">
        <v>85</v>
      </c>
      <c r="AY163" s="212" t="s">
        <v>146</v>
      </c>
    </row>
    <row r="164" spans="1:65" s="14" customFormat="1" x14ac:dyDescent="0.2">
      <c r="B164" s="227"/>
      <c r="C164" s="228"/>
      <c r="D164" s="203" t="s">
        <v>163</v>
      </c>
      <c r="E164" s="229" t="s">
        <v>1</v>
      </c>
      <c r="F164" s="230" t="s">
        <v>213</v>
      </c>
      <c r="G164" s="228"/>
      <c r="H164" s="231">
        <v>20.46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163</v>
      </c>
      <c r="AU164" s="237" t="s">
        <v>95</v>
      </c>
      <c r="AV164" s="14" t="s">
        <v>153</v>
      </c>
      <c r="AW164" s="14" t="s">
        <v>41</v>
      </c>
      <c r="AX164" s="14" t="s">
        <v>93</v>
      </c>
      <c r="AY164" s="237" t="s">
        <v>146</v>
      </c>
    </row>
    <row r="165" spans="1:65" s="2" customFormat="1" ht="24.2" customHeight="1" x14ac:dyDescent="0.2">
      <c r="A165" s="34"/>
      <c r="B165" s="35"/>
      <c r="C165" s="188" t="s">
        <v>189</v>
      </c>
      <c r="D165" s="188" t="s">
        <v>148</v>
      </c>
      <c r="E165" s="189" t="s">
        <v>220</v>
      </c>
      <c r="F165" s="190" t="s">
        <v>221</v>
      </c>
      <c r="G165" s="191" t="s">
        <v>161</v>
      </c>
      <c r="H165" s="192">
        <v>20.46</v>
      </c>
      <c r="I165" s="193"/>
      <c r="J165" s="194">
        <f>ROUND(I165*H165,2)</f>
        <v>0</v>
      </c>
      <c r="K165" s="190" t="s">
        <v>152</v>
      </c>
      <c r="L165" s="39"/>
      <c r="M165" s="195" t="s">
        <v>1</v>
      </c>
      <c r="N165" s="196" t="s">
        <v>50</v>
      </c>
      <c r="O165" s="71"/>
      <c r="P165" s="197">
        <f>O165*H165</f>
        <v>0</v>
      </c>
      <c r="Q165" s="197">
        <v>3.6000000000000001E-5</v>
      </c>
      <c r="R165" s="197">
        <f>Q165*H165</f>
        <v>7.3656000000000004E-4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153</v>
      </c>
      <c r="AT165" s="199" t="s">
        <v>148</v>
      </c>
      <c r="AU165" s="199" t="s">
        <v>95</v>
      </c>
      <c r="AY165" s="16" t="s">
        <v>146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93</v>
      </c>
      <c r="BK165" s="200">
        <f>ROUND(I165*H165,2)</f>
        <v>0</v>
      </c>
      <c r="BL165" s="16" t="s">
        <v>153</v>
      </c>
      <c r="BM165" s="199" t="s">
        <v>222</v>
      </c>
    </row>
    <row r="166" spans="1:65" s="2" customFormat="1" ht="16.5" customHeight="1" x14ac:dyDescent="0.2">
      <c r="A166" s="34"/>
      <c r="B166" s="35"/>
      <c r="C166" s="188" t="s">
        <v>8</v>
      </c>
      <c r="D166" s="188" t="s">
        <v>148</v>
      </c>
      <c r="E166" s="189" t="s">
        <v>223</v>
      </c>
      <c r="F166" s="190" t="s">
        <v>224</v>
      </c>
      <c r="G166" s="191" t="s">
        <v>183</v>
      </c>
      <c r="H166" s="192">
        <v>0.77800000000000002</v>
      </c>
      <c r="I166" s="193"/>
      <c r="J166" s="194">
        <f>ROUND(I166*H166,2)</f>
        <v>0</v>
      </c>
      <c r="K166" s="190" t="s">
        <v>152</v>
      </c>
      <c r="L166" s="39"/>
      <c r="M166" s="195" t="s">
        <v>1</v>
      </c>
      <c r="N166" s="196" t="s">
        <v>50</v>
      </c>
      <c r="O166" s="71"/>
      <c r="P166" s="197">
        <f>O166*H166</f>
        <v>0</v>
      </c>
      <c r="Q166" s="197">
        <v>1.0384500000000001</v>
      </c>
      <c r="R166" s="197">
        <f>Q166*H166</f>
        <v>0.80791410000000008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153</v>
      </c>
      <c r="AT166" s="199" t="s">
        <v>148</v>
      </c>
      <c r="AU166" s="199" t="s">
        <v>95</v>
      </c>
      <c r="AY166" s="16" t="s">
        <v>146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93</v>
      </c>
      <c r="BK166" s="200">
        <f>ROUND(I166*H166,2)</f>
        <v>0</v>
      </c>
      <c r="BL166" s="16" t="s">
        <v>153</v>
      </c>
      <c r="BM166" s="199" t="s">
        <v>225</v>
      </c>
    </row>
    <row r="167" spans="1:65" s="13" customFormat="1" x14ac:dyDescent="0.2">
      <c r="B167" s="201"/>
      <c r="C167" s="202"/>
      <c r="D167" s="203" t="s">
        <v>163</v>
      </c>
      <c r="E167" s="204" t="s">
        <v>1</v>
      </c>
      <c r="F167" s="205" t="s">
        <v>226</v>
      </c>
      <c r="G167" s="202"/>
      <c r="H167" s="206">
        <v>0.59799999999999998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95</v>
      </c>
      <c r="AV167" s="13" t="s">
        <v>95</v>
      </c>
      <c r="AW167" s="13" t="s">
        <v>41</v>
      </c>
      <c r="AX167" s="13" t="s">
        <v>85</v>
      </c>
      <c r="AY167" s="212" t="s">
        <v>146</v>
      </c>
    </row>
    <row r="168" spans="1:65" s="13" customFormat="1" x14ac:dyDescent="0.2">
      <c r="B168" s="201"/>
      <c r="C168" s="202"/>
      <c r="D168" s="203" t="s">
        <v>163</v>
      </c>
      <c r="E168" s="204" t="s">
        <v>1</v>
      </c>
      <c r="F168" s="205" t="s">
        <v>227</v>
      </c>
      <c r="G168" s="202"/>
      <c r="H168" s="206">
        <v>0.18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163</v>
      </c>
      <c r="AU168" s="212" t="s">
        <v>95</v>
      </c>
      <c r="AV168" s="13" t="s">
        <v>95</v>
      </c>
      <c r="AW168" s="13" t="s">
        <v>41</v>
      </c>
      <c r="AX168" s="13" t="s">
        <v>85</v>
      </c>
      <c r="AY168" s="212" t="s">
        <v>146</v>
      </c>
    </row>
    <row r="169" spans="1:65" s="14" customFormat="1" x14ac:dyDescent="0.2">
      <c r="B169" s="227"/>
      <c r="C169" s="228"/>
      <c r="D169" s="203" t="s">
        <v>163</v>
      </c>
      <c r="E169" s="229" t="s">
        <v>1</v>
      </c>
      <c r="F169" s="230" t="s">
        <v>213</v>
      </c>
      <c r="G169" s="228"/>
      <c r="H169" s="231">
        <v>0.77800000000000002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163</v>
      </c>
      <c r="AU169" s="237" t="s">
        <v>95</v>
      </c>
      <c r="AV169" s="14" t="s">
        <v>153</v>
      </c>
      <c r="AW169" s="14" t="s">
        <v>41</v>
      </c>
      <c r="AX169" s="14" t="s">
        <v>93</v>
      </c>
      <c r="AY169" s="237" t="s">
        <v>146</v>
      </c>
    </row>
    <row r="170" spans="1:65" s="2" customFormat="1" ht="24.2" customHeight="1" x14ac:dyDescent="0.2">
      <c r="A170" s="34"/>
      <c r="B170" s="35"/>
      <c r="C170" s="188" t="s">
        <v>196</v>
      </c>
      <c r="D170" s="188" t="s">
        <v>148</v>
      </c>
      <c r="E170" s="189" t="s">
        <v>228</v>
      </c>
      <c r="F170" s="190" t="s">
        <v>229</v>
      </c>
      <c r="G170" s="191" t="s">
        <v>230</v>
      </c>
      <c r="H170" s="192">
        <v>2</v>
      </c>
      <c r="I170" s="193"/>
      <c r="J170" s="194">
        <f>ROUND(I170*H170,2)</f>
        <v>0</v>
      </c>
      <c r="K170" s="190" t="s">
        <v>1</v>
      </c>
      <c r="L170" s="39"/>
      <c r="M170" s="195" t="s">
        <v>1</v>
      </c>
      <c r="N170" s="196" t="s">
        <v>50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153</v>
      </c>
      <c r="AT170" s="199" t="s">
        <v>148</v>
      </c>
      <c r="AU170" s="199" t="s">
        <v>95</v>
      </c>
      <c r="AY170" s="16" t="s">
        <v>146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6" t="s">
        <v>93</v>
      </c>
      <c r="BK170" s="200">
        <f>ROUND(I170*H170,2)</f>
        <v>0</v>
      </c>
      <c r="BL170" s="16" t="s">
        <v>153</v>
      </c>
      <c r="BM170" s="199" t="s">
        <v>231</v>
      </c>
    </row>
    <row r="171" spans="1:65" s="2" customFormat="1" ht="19.5" x14ac:dyDescent="0.2">
      <c r="A171" s="34"/>
      <c r="B171" s="35"/>
      <c r="C171" s="36"/>
      <c r="D171" s="203" t="s">
        <v>177</v>
      </c>
      <c r="E171" s="36"/>
      <c r="F171" s="213" t="s">
        <v>232</v>
      </c>
      <c r="G171" s="36"/>
      <c r="H171" s="36"/>
      <c r="I171" s="214"/>
      <c r="J171" s="36"/>
      <c r="K171" s="36"/>
      <c r="L171" s="39"/>
      <c r="M171" s="215"/>
      <c r="N171" s="216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177</v>
      </c>
      <c r="AU171" s="16" t="s">
        <v>95</v>
      </c>
    </row>
    <row r="172" spans="1:65" s="2" customFormat="1" ht="24.2" customHeight="1" x14ac:dyDescent="0.2">
      <c r="A172" s="34"/>
      <c r="B172" s="35"/>
      <c r="C172" s="188" t="s">
        <v>233</v>
      </c>
      <c r="D172" s="188" t="s">
        <v>148</v>
      </c>
      <c r="E172" s="189" t="s">
        <v>228</v>
      </c>
      <c r="F172" s="190" t="s">
        <v>229</v>
      </c>
      <c r="G172" s="191" t="s">
        <v>230</v>
      </c>
      <c r="H172" s="192">
        <v>2</v>
      </c>
      <c r="I172" s="193"/>
      <c r="J172" s="194">
        <f>ROUND(I172*H172,2)</f>
        <v>0</v>
      </c>
      <c r="K172" s="190" t="s">
        <v>1</v>
      </c>
      <c r="L172" s="39"/>
      <c r="M172" s="195" t="s">
        <v>1</v>
      </c>
      <c r="N172" s="196" t="s">
        <v>50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153</v>
      </c>
      <c r="AT172" s="199" t="s">
        <v>148</v>
      </c>
      <c r="AU172" s="199" t="s">
        <v>95</v>
      </c>
      <c r="AY172" s="16" t="s">
        <v>146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6" t="s">
        <v>93</v>
      </c>
      <c r="BK172" s="200">
        <f>ROUND(I172*H172,2)</f>
        <v>0</v>
      </c>
      <c r="BL172" s="16" t="s">
        <v>153</v>
      </c>
      <c r="BM172" s="199" t="s">
        <v>234</v>
      </c>
    </row>
    <row r="173" spans="1:65" s="2" customFormat="1" ht="19.5" x14ac:dyDescent="0.2">
      <c r="A173" s="34"/>
      <c r="B173" s="35"/>
      <c r="C173" s="36"/>
      <c r="D173" s="203" t="s">
        <v>177</v>
      </c>
      <c r="E173" s="36"/>
      <c r="F173" s="213" t="s">
        <v>235</v>
      </c>
      <c r="G173" s="36"/>
      <c r="H173" s="36"/>
      <c r="I173" s="214"/>
      <c r="J173" s="36"/>
      <c r="K173" s="36"/>
      <c r="L173" s="39"/>
      <c r="M173" s="215"/>
      <c r="N173" s="216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177</v>
      </c>
      <c r="AU173" s="16" t="s">
        <v>95</v>
      </c>
    </row>
    <row r="174" spans="1:65" s="2" customFormat="1" ht="24.2" customHeight="1" x14ac:dyDescent="0.2">
      <c r="A174" s="34"/>
      <c r="B174" s="35"/>
      <c r="C174" s="188" t="s">
        <v>199</v>
      </c>
      <c r="D174" s="188" t="s">
        <v>148</v>
      </c>
      <c r="E174" s="189" t="s">
        <v>236</v>
      </c>
      <c r="F174" s="190" t="s">
        <v>237</v>
      </c>
      <c r="G174" s="191" t="s">
        <v>151</v>
      </c>
      <c r="H174" s="192">
        <v>1.61</v>
      </c>
      <c r="I174" s="193"/>
      <c r="J174" s="194">
        <f>ROUND(I174*H174,2)</f>
        <v>0</v>
      </c>
      <c r="K174" s="190" t="s">
        <v>152</v>
      </c>
      <c r="L174" s="39"/>
      <c r="M174" s="195" t="s">
        <v>1</v>
      </c>
      <c r="N174" s="196" t="s">
        <v>50</v>
      </c>
      <c r="O174" s="71"/>
      <c r="P174" s="197">
        <f>O174*H174</f>
        <v>0</v>
      </c>
      <c r="Q174" s="197">
        <v>2.0203039999999998E-2</v>
      </c>
      <c r="R174" s="197">
        <f>Q174*H174</f>
        <v>3.2526894399999999E-2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153</v>
      </c>
      <c r="AT174" s="199" t="s">
        <v>148</v>
      </c>
      <c r="AU174" s="199" t="s">
        <v>95</v>
      </c>
      <c r="AY174" s="16" t="s">
        <v>146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6" t="s">
        <v>93</v>
      </c>
      <c r="BK174" s="200">
        <f>ROUND(I174*H174,2)</f>
        <v>0</v>
      </c>
      <c r="BL174" s="16" t="s">
        <v>153</v>
      </c>
      <c r="BM174" s="199" t="s">
        <v>238</v>
      </c>
    </row>
    <row r="175" spans="1:65" s="13" customFormat="1" x14ac:dyDescent="0.2">
      <c r="B175" s="201"/>
      <c r="C175" s="202"/>
      <c r="D175" s="203" t="s">
        <v>163</v>
      </c>
      <c r="E175" s="204" t="s">
        <v>1</v>
      </c>
      <c r="F175" s="205" t="s">
        <v>239</v>
      </c>
      <c r="G175" s="202"/>
      <c r="H175" s="206">
        <v>1.61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95</v>
      </c>
      <c r="AV175" s="13" t="s">
        <v>95</v>
      </c>
      <c r="AW175" s="13" t="s">
        <v>41</v>
      </c>
      <c r="AX175" s="13" t="s">
        <v>93</v>
      </c>
      <c r="AY175" s="212" t="s">
        <v>146</v>
      </c>
    </row>
    <row r="176" spans="1:65" s="12" customFormat="1" ht="22.9" customHeight="1" x14ac:dyDescent="0.2">
      <c r="B176" s="172"/>
      <c r="C176" s="173"/>
      <c r="D176" s="174" t="s">
        <v>84</v>
      </c>
      <c r="E176" s="186" t="s">
        <v>153</v>
      </c>
      <c r="F176" s="186" t="s">
        <v>240</v>
      </c>
      <c r="G176" s="173"/>
      <c r="H176" s="173"/>
      <c r="I176" s="176"/>
      <c r="J176" s="187">
        <f>BK176</f>
        <v>0</v>
      </c>
      <c r="K176" s="173"/>
      <c r="L176" s="178"/>
      <c r="M176" s="179"/>
      <c r="N176" s="180"/>
      <c r="O176" s="180"/>
      <c r="P176" s="181">
        <f>SUM(P177:P233)</f>
        <v>0</v>
      </c>
      <c r="Q176" s="180"/>
      <c r="R176" s="181">
        <f>SUM(R177:R233)</f>
        <v>57.84584263552</v>
      </c>
      <c r="S176" s="180"/>
      <c r="T176" s="182">
        <f>SUM(T177:T233)</f>
        <v>0</v>
      </c>
      <c r="AR176" s="183" t="s">
        <v>93</v>
      </c>
      <c r="AT176" s="184" t="s">
        <v>84</v>
      </c>
      <c r="AU176" s="184" t="s">
        <v>93</v>
      </c>
      <c r="AY176" s="183" t="s">
        <v>146</v>
      </c>
      <c r="BK176" s="185">
        <f>SUM(BK177:BK233)</f>
        <v>0</v>
      </c>
    </row>
    <row r="177" spans="1:65" s="2" customFormat="1" ht="21.75" customHeight="1" x14ac:dyDescent="0.2">
      <c r="A177" s="34"/>
      <c r="B177" s="35"/>
      <c r="C177" s="188" t="s">
        <v>241</v>
      </c>
      <c r="D177" s="188" t="s">
        <v>148</v>
      </c>
      <c r="E177" s="189" t="s">
        <v>242</v>
      </c>
      <c r="F177" s="190" t="s">
        <v>243</v>
      </c>
      <c r="G177" s="191" t="s">
        <v>161</v>
      </c>
      <c r="H177" s="192">
        <v>0.45</v>
      </c>
      <c r="I177" s="193"/>
      <c r="J177" s="194">
        <f>ROUND(I177*H177,2)</f>
        <v>0</v>
      </c>
      <c r="K177" s="190" t="s">
        <v>152</v>
      </c>
      <c r="L177" s="39"/>
      <c r="M177" s="195" t="s">
        <v>1</v>
      </c>
      <c r="N177" s="196" t="s">
        <v>50</v>
      </c>
      <c r="O177" s="71"/>
      <c r="P177" s="197">
        <f>O177*H177</f>
        <v>0</v>
      </c>
      <c r="Q177" s="197">
        <v>7.7999999999999999E-4</v>
      </c>
      <c r="R177" s="197">
        <f>Q177*H177</f>
        <v>3.5100000000000002E-4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153</v>
      </c>
      <c r="AT177" s="199" t="s">
        <v>148</v>
      </c>
      <c r="AU177" s="199" t="s">
        <v>95</v>
      </c>
      <c r="AY177" s="16" t="s">
        <v>146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6" t="s">
        <v>93</v>
      </c>
      <c r="BK177" s="200">
        <f>ROUND(I177*H177,2)</f>
        <v>0</v>
      </c>
      <c r="BL177" s="16" t="s">
        <v>153</v>
      </c>
      <c r="BM177" s="199" t="s">
        <v>244</v>
      </c>
    </row>
    <row r="178" spans="1:65" s="13" customFormat="1" x14ac:dyDescent="0.2">
      <c r="B178" s="201"/>
      <c r="C178" s="202"/>
      <c r="D178" s="203" t="s">
        <v>163</v>
      </c>
      <c r="E178" s="204" t="s">
        <v>1</v>
      </c>
      <c r="F178" s="205" t="s">
        <v>245</v>
      </c>
      <c r="G178" s="202"/>
      <c r="H178" s="206">
        <v>0.45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95</v>
      </c>
      <c r="AV178" s="13" t="s">
        <v>95</v>
      </c>
      <c r="AW178" s="13" t="s">
        <v>41</v>
      </c>
      <c r="AX178" s="13" t="s">
        <v>93</v>
      </c>
      <c r="AY178" s="212" t="s">
        <v>146</v>
      </c>
    </row>
    <row r="179" spans="1:65" s="2" customFormat="1" ht="21.75" customHeight="1" x14ac:dyDescent="0.2">
      <c r="A179" s="34"/>
      <c r="B179" s="35"/>
      <c r="C179" s="188" t="s">
        <v>205</v>
      </c>
      <c r="D179" s="188" t="s">
        <v>148</v>
      </c>
      <c r="E179" s="189" t="s">
        <v>246</v>
      </c>
      <c r="F179" s="190" t="s">
        <v>247</v>
      </c>
      <c r="G179" s="191" t="s">
        <v>161</v>
      </c>
      <c r="H179" s="192">
        <v>0.224</v>
      </c>
      <c r="I179" s="193"/>
      <c r="J179" s="194">
        <f>ROUND(I179*H179,2)</f>
        <v>0</v>
      </c>
      <c r="K179" s="190" t="s">
        <v>152</v>
      </c>
      <c r="L179" s="39"/>
      <c r="M179" s="195" t="s">
        <v>1</v>
      </c>
      <c r="N179" s="196" t="s">
        <v>50</v>
      </c>
      <c r="O179" s="71"/>
      <c r="P179" s="197">
        <f>O179*H179</f>
        <v>0</v>
      </c>
      <c r="Q179" s="197">
        <v>6.0411999999999998E-4</v>
      </c>
      <c r="R179" s="197">
        <f>Q179*H179</f>
        <v>1.3532288000000001E-4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153</v>
      </c>
      <c r="AT179" s="199" t="s">
        <v>148</v>
      </c>
      <c r="AU179" s="199" t="s">
        <v>95</v>
      </c>
      <c r="AY179" s="16" t="s">
        <v>146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6" t="s">
        <v>93</v>
      </c>
      <c r="BK179" s="200">
        <f>ROUND(I179*H179,2)</f>
        <v>0</v>
      </c>
      <c r="BL179" s="16" t="s">
        <v>153</v>
      </c>
      <c r="BM179" s="199" t="s">
        <v>248</v>
      </c>
    </row>
    <row r="180" spans="1:65" s="2" customFormat="1" ht="24.2" customHeight="1" x14ac:dyDescent="0.2">
      <c r="A180" s="34"/>
      <c r="B180" s="35"/>
      <c r="C180" s="217" t="s">
        <v>7</v>
      </c>
      <c r="D180" s="217" t="s">
        <v>192</v>
      </c>
      <c r="E180" s="218" t="s">
        <v>249</v>
      </c>
      <c r="F180" s="219" t="s">
        <v>250</v>
      </c>
      <c r="G180" s="220" t="s">
        <v>183</v>
      </c>
      <c r="H180" s="221">
        <v>1.2E-2</v>
      </c>
      <c r="I180" s="222"/>
      <c r="J180" s="223">
        <f>ROUND(I180*H180,2)</f>
        <v>0</v>
      </c>
      <c r="K180" s="219" t="s">
        <v>152</v>
      </c>
      <c r="L180" s="224"/>
      <c r="M180" s="225" t="s">
        <v>1</v>
      </c>
      <c r="N180" s="226" t="s">
        <v>50</v>
      </c>
      <c r="O180" s="71"/>
      <c r="P180" s="197">
        <f>O180*H180</f>
        <v>0</v>
      </c>
      <c r="Q180" s="197">
        <v>1</v>
      </c>
      <c r="R180" s="197">
        <f>Q180*H180</f>
        <v>1.2E-2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171</v>
      </c>
      <c r="AT180" s="199" t="s">
        <v>192</v>
      </c>
      <c r="AU180" s="199" t="s">
        <v>95</v>
      </c>
      <c r="AY180" s="16" t="s">
        <v>146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93</v>
      </c>
      <c r="BK180" s="200">
        <f>ROUND(I180*H180,2)</f>
        <v>0</v>
      </c>
      <c r="BL180" s="16" t="s">
        <v>153</v>
      </c>
      <c r="BM180" s="199" t="s">
        <v>28</v>
      </c>
    </row>
    <row r="181" spans="1:65" s="13" customFormat="1" x14ac:dyDescent="0.2">
      <c r="B181" s="201"/>
      <c r="C181" s="202"/>
      <c r="D181" s="203" t="s">
        <v>163</v>
      </c>
      <c r="E181" s="204" t="s">
        <v>1</v>
      </c>
      <c r="F181" s="205" t="s">
        <v>251</v>
      </c>
      <c r="G181" s="202"/>
      <c r="H181" s="206">
        <v>1.2E-2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95</v>
      </c>
      <c r="AV181" s="13" t="s">
        <v>95</v>
      </c>
      <c r="AW181" s="13" t="s">
        <v>41</v>
      </c>
      <c r="AX181" s="13" t="s">
        <v>93</v>
      </c>
      <c r="AY181" s="212" t="s">
        <v>146</v>
      </c>
    </row>
    <row r="182" spans="1:65" s="2" customFormat="1" ht="21.75" customHeight="1" x14ac:dyDescent="0.2">
      <c r="A182" s="34"/>
      <c r="B182" s="35"/>
      <c r="C182" s="188" t="s">
        <v>252</v>
      </c>
      <c r="D182" s="188" t="s">
        <v>148</v>
      </c>
      <c r="E182" s="189" t="s">
        <v>253</v>
      </c>
      <c r="F182" s="190" t="s">
        <v>254</v>
      </c>
      <c r="G182" s="191" t="s">
        <v>156</v>
      </c>
      <c r="H182" s="192">
        <v>1.4</v>
      </c>
      <c r="I182" s="193"/>
      <c r="J182" s="194">
        <f>ROUND(I182*H182,2)</f>
        <v>0</v>
      </c>
      <c r="K182" s="190" t="s">
        <v>152</v>
      </c>
      <c r="L182" s="39"/>
      <c r="M182" s="195" t="s">
        <v>1</v>
      </c>
      <c r="N182" s="196" t="s">
        <v>50</v>
      </c>
      <c r="O182" s="71"/>
      <c r="P182" s="197">
        <f>O182*H182</f>
        <v>0</v>
      </c>
      <c r="Q182" s="197">
        <v>2.5020419999999999</v>
      </c>
      <c r="R182" s="197">
        <f>Q182*H182</f>
        <v>3.5028587999999994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153</v>
      </c>
      <c r="AT182" s="199" t="s">
        <v>148</v>
      </c>
      <c r="AU182" s="199" t="s">
        <v>95</v>
      </c>
      <c r="AY182" s="16" t="s">
        <v>146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6" t="s">
        <v>93</v>
      </c>
      <c r="BK182" s="200">
        <f>ROUND(I182*H182,2)</f>
        <v>0</v>
      </c>
      <c r="BL182" s="16" t="s">
        <v>153</v>
      </c>
      <c r="BM182" s="199" t="s">
        <v>255</v>
      </c>
    </row>
    <row r="183" spans="1:65" s="13" customFormat="1" x14ac:dyDescent="0.2">
      <c r="B183" s="201"/>
      <c r="C183" s="202"/>
      <c r="D183" s="203" t="s">
        <v>163</v>
      </c>
      <c r="E183" s="204" t="s">
        <v>1</v>
      </c>
      <c r="F183" s="205" t="s">
        <v>256</v>
      </c>
      <c r="G183" s="202"/>
      <c r="H183" s="206">
        <v>1.4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163</v>
      </c>
      <c r="AU183" s="212" t="s">
        <v>95</v>
      </c>
      <c r="AV183" s="13" t="s">
        <v>95</v>
      </c>
      <c r="AW183" s="13" t="s">
        <v>41</v>
      </c>
      <c r="AX183" s="13" t="s">
        <v>93</v>
      </c>
      <c r="AY183" s="212" t="s">
        <v>146</v>
      </c>
    </row>
    <row r="184" spans="1:65" s="2" customFormat="1" ht="24.2" customHeight="1" x14ac:dyDescent="0.2">
      <c r="A184" s="34"/>
      <c r="B184" s="35"/>
      <c r="C184" s="188" t="s">
        <v>257</v>
      </c>
      <c r="D184" s="188" t="s">
        <v>148</v>
      </c>
      <c r="E184" s="189" t="s">
        <v>258</v>
      </c>
      <c r="F184" s="190" t="s">
        <v>259</v>
      </c>
      <c r="G184" s="191" t="s">
        <v>156</v>
      </c>
      <c r="H184" s="192">
        <v>1.4</v>
      </c>
      <c r="I184" s="193"/>
      <c r="J184" s="194">
        <f>ROUND(I184*H184,2)</f>
        <v>0</v>
      </c>
      <c r="K184" s="190" t="s">
        <v>152</v>
      </c>
      <c r="L184" s="39"/>
      <c r="M184" s="195" t="s">
        <v>1</v>
      </c>
      <c r="N184" s="196" t="s">
        <v>50</v>
      </c>
      <c r="O184" s="71"/>
      <c r="P184" s="197">
        <f>O184*H184</f>
        <v>0</v>
      </c>
      <c r="Q184" s="197">
        <v>4.8579999999999998E-2</v>
      </c>
      <c r="R184" s="197">
        <f>Q184*H184</f>
        <v>6.8011999999999989E-2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153</v>
      </c>
      <c r="AT184" s="199" t="s">
        <v>148</v>
      </c>
      <c r="AU184" s="199" t="s">
        <v>95</v>
      </c>
      <c r="AY184" s="16" t="s">
        <v>146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6" t="s">
        <v>93</v>
      </c>
      <c r="BK184" s="200">
        <f>ROUND(I184*H184,2)</f>
        <v>0</v>
      </c>
      <c r="BL184" s="16" t="s">
        <v>153</v>
      </c>
      <c r="BM184" s="199" t="s">
        <v>260</v>
      </c>
    </row>
    <row r="185" spans="1:65" s="2" customFormat="1" ht="16.5" customHeight="1" x14ac:dyDescent="0.2">
      <c r="A185" s="34"/>
      <c r="B185" s="35"/>
      <c r="C185" s="188" t="s">
        <v>210</v>
      </c>
      <c r="D185" s="188" t="s">
        <v>148</v>
      </c>
      <c r="E185" s="189" t="s">
        <v>261</v>
      </c>
      <c r="F185" s="190" t="s">
        <v>262</v>
      </c>
      <c r="G185" s="191" t="s">
        <v>161</v>
      </c>
      <c r="H185" s="192">
        <v>4.1280000000000001</v>
      </c>
      <c r="I185" s="193"/>
      <c r="J185" s="194">
        <f>ROUND(I185*H185,2)</f>
        <v>0</v>
      </c>
      <c r="K185" s="190" t="s">
        <v>152</v>
      </c>
      <c r="L185" s="39"/>
      <c r="M185" s="195" t="s">
        <v>1</v>
      </c>
      <c r="N185" s="196" t="s">
        <v>50</v>
      </c>
      <c r="O185" s="71"/>
      <c r="P185" s="197">
        <f>O185*H185</f>
        <v>0</v>
      </c>
      <c r="Q185" s="197">
        <v>1.360718E-2</v>
      </c>
      <c r="R185" s="197">
        <f>Q185*H185</f>
        <v>5.6170439039999999E-2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153</v>
      </c>
      <c r="AT185" s="199" t="s">
        <v>148</v>
      </c>
      <c r="AU185" s="199" t="s">
        <v>95</v>
      </c>
      <c r="AY185" s="16" t="s">
        <v>146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6" t="s">
        <v>93</v>
      </c>
      <c r="BK185" s="200">
        <f>ROUND(I185*H185,2)</f>
        <v>0</v>
      </c>
      <c r="BL185" s="16" t="s">
        <v>153</v>
      </c>
      <c r="BM185" s="199" t="s">
        <v>263</v>
      </c>
    </row>
    <row r="186" spans="1:65" s="13" customFormat="1" x14ac:dyDescent="0.2">
      <c r="B186" s="201"/>
      <c r="C186" s="202"/>
      <c r="D186" s="203" t="s">
        <v>163</v>
      </c>
      <c r="E186" s="204" t="s">
        <v>1</v>
      </c>
      <c r="F186" s="205" t="s">
        <v>264</v>
      </c>
      <c r="G186" s="202"/>
      <c r="H186" s="206">
        <v>4.1280000000000001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163</v>
      </c>
      <c r="AU186" s="212" t="s">
        <v>95</v>
      </c>
      <c r="AV186" s="13" t="s">
        <v>95</v>
      </c>
      <c r="AW186" s="13" t="s">
        <v>41</v>
      </c>
      <c r="AX186" s="13" t="s">
        <v>93</v>
      </c>
      <c r="AY186" s="212" t="s">
        <v>146</v>
      </c>
    </row>
    <row r="187" spans="1:65" s="2" customFormat="1" ht="16.5" customHeight="1" x14ac:dyDescent="0.2">
      <c r="A187" s="34"/>
      <c r="B187" s="35"/>
      <c r="C187" s="188" t="s">
        <v>265</v>
      </c>
      <c r="D187" s="188" t="s">
        <v>148</v>
      </c>
      <c r="E187" s="189" t="s">
        <v>266</v>
      </c>
      <c r="F187" s="190" t="s">
        <v>267</v>
      </c>
      <c r="G187" s="191" t="s">
        <v>161</v>
      </c>
      <c r="H187" s="192">
        <v>4.1280000000000001</v>
      </c>
      <c r="I187" s="193"/>
      <c r="J187" s="194">
        <f>ROUND(I187*H187,2)</f>
        <v>0</v>
      </c>
      <c r="K187" s="190" t="s">
        <v>152</v>
      </c>
      <c r="L187" s="39"/>
      <c r="M187" s="195" t="s">
        <v>1</v>
      </c>
      <c r="N187" s="196" t="s">
        <v>50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153</v>
      </c>
      <c r="AT187" s="199" t="s">
        <v>148</v>
      </c>
      <c r="AU187" s="199" t="s">
        <v>95</v>
      </c>
      <c r="AY187" s="16" t="s">
        <v>146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6" t="s">
        <v>93</v>
      </c>
      <c r="BK187" s="200">
        <f>ROUND(I187*H187,2)</f>
        <v>0</v>
      </c>
      <c r="BL187" s="16" t="s">
        <v>153</v>
      </c>
      <c r="BM187" s="199" t="s">
        <v>268</v>
      </c>
    </row>
    <row r="188" spans="1:65" s="2" customFormat="1" ht="16.5" customHeight="1" x14ac:dyDescent="0.2">
      <c r="A188" s="34"/>
      <c r="B188" s="35"/>
      <c r="C188" s="188" t="s">
        <v>217</v>
      </c>
      <c r="D188" s="188" t="s">
        <v>148</v>
      </c>
      <c r="E188" s="189" t="s">
        <v>269</v>
      </c>
      <c r="F188" s="190" t="s">
        <v>270</v>
      </c>
      <c r="G188" s="191" t="s">
        <v>183</v>
      </c>
      <c r="H188" s="192">
        <v>0.16600000000000001</v>
      </c>
      <c r="I188" s="193"/>
      <c r="J188" s="194">
        <f>ROUND(I188*H188,2)</f>
        <v>0</v>
      </c>
      <c r="K188" s="190" t="s">
        <v>152</v>
      </c>
      <c r="L188" s="39"/>
      <c r="M188" s="195" t="s">
        <v>1</v>
      </c>
      <c r="N188" s="196" t="s">
        <v>50</v>
      </c>
      <c r="O188" s="71"/>
      <c r="P188" s="197">
        <f>O188*H188</f>
        <v>0</v>
      </c>
      <c r="Q188" s="197">
        <v>1.0486896000000001</v>
      </c>
      <c r="R188" s="197">
        <f>Q188*H188</f>
        <v>0.17408247360000004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153</v>
      </c>
      <c r="AT188" s="199" t="s">
        <v>148</v>
      </c>
      <c r="AU188" s="199" t="s">
        <v>95</v>
      </c>
      <c r="AY188" s="16" t="s">
        <v>146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6" t="s">
        <v>93</v>
      </c>
      <c r="BK188" s="200">
        <f>ROUND(I188*H188,2)</f>
        <v>0</v>
      </c>
      <c r="BL188" s="16" t="s">
        <v>153</v>
      </c>
      <c r="BM188" s="199" t="s">
        <v>271</v>
      </c>
    </row>
    <row r="189" spans="1:65" s="13" customFormat="1" x14ac:dyDescent="0.2">
      <c r="B189" s="201"/>
      <c r="C189" s="202"/>
      <c r="D189" s="203" t="s">
        <v>163</v>
      </c>
      <c r="E189" s="204" t="s">
        <v>1</v>
      </c>
      <c r="F189" s="205" t="s">
        <v>272</v>
      </c>
      <c r="G189" s="202"/>
      <c r="H189" s="206">
        <v>0.16600000000000001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163</v>
      </c>
      <c r="AU189" s="212" t="s">
        <v>95</v>
      </c>
      <c r="AV189" s="13" t="s">
        <v>95</v>
      </c>
      <c r="AW189" s="13" t="s">
        <v>41</v>
      </c>
      <c r="AX189" s="13" t="s">
        <v>93</v>
      </c>
      <c r="AY189" s="212" t="s">
        <v>146</v>
      </c>
    </row>
    <row r="190" spans="1:65" s="2" customFormat="1" ht="16.5" customHeight="1" x14ac:dyDescent="0.2">
      <c r="A190" s="34"/>
      <c r="B190" s="35"/>
      <c r="C190" s="188" t="s">
        <v>273</v>
      </c>
      <c r="D190" s="188" t="s">
        <v>148</v>
      </c>
      <c r="E190" s="189" t="s">
        <v>274</v>
      </c>
      <c r="F190" s="190" t="s">
        <v>275</v>
      </c>
      <c r="G190" s="191" t="s">
        <v>276</v>
      </c>
      <c r="H190" s="192">
        <v>1765</v>
      </c>
      <c r="I190" s="193"/>
      <c r="J190" s="194">
        <f>ROUND(I190*H190,2)</f>
        <v>0</v>
      </c>
      <c r="K190" s="190" t="s">
        <v>1</v>
      </c>
      <c r="L190" s="39"/>
      <c r="M190" s="195" t="s">
        <v>1</v>
      </c>
      <c r="N190" s="196" t="s">
        <v>50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153</v>
      </c>
      <c r="AT190" s="199" t="s">
        <v>148</v>
      </c>
      <c r="AU190" s="199" t="s">
        <v>95</v>
      </c>
      <c r="AY190" s="16" t="s">
        <v>146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6" t="s">
        <v>93</v>
      </c>
      <c r="BK190" s="200">
        <f>ROUND(I190*H190,2)</f>
        <v>0</v>
      </c>
      <c r="BL190" s="16" t="s">
        <v>153</v>
      </c>
      <c r="BM190" s="199" t="s">
        <v>277</v>
      </c>
    </row>
    <row r="191" spans="1:65" s="13" customFormat="1" ht="22.5" x14ac:dyDescent="0.2">
      <c r="B191" s="201"/>
      <c r="C191" s="202"/>
      <c r="D191" s="203" t="s">
        <v>163</v>
      </c>
      <c r="E191" s="204" t="s">
        <v>1</v>
      </c>
      <c r="F191" s="205" t="s">
        <v>278</v>
      </c>
      <c r="G191" s="202"/>
      <c r="H191" s="206">
        <v>1765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163</v>
      </c>
      <c r="AU191" s="212" t="s">
        <v>95</v>
      </c>
      <c r="AV191" s="13" t="s">
        <v>95</v>
      </c>
      <c r="AW191" s="13" t="s">
        <v>41</v>
      </c>
      <c r="AX191" s="13" t="s">
        <v>93</v>
      </c>
      <c r="AY191" s="212" t="s">
        <v>146</v>
      </c>
    </row>
    <row r="192" spans="1:65" s="2" customFormat="1" ht="24.2" customHeight="1" x14ac:dyDescent="0.2">
      <c r="A192" s="34"/>
      <c r="B192" s="35"/>
      <c r="C192" s="188" t="s">
        <v>222</v>
      </c>
      <c r="D192" s="188" t="s">
        <v>148</v>
      </c>
      <c r="E192" s="189" t="s">
        <v>279</v>
      </c>
      <c r="F192" s="190" t="s">
        <v>280</v>
      </c>
      <c r="G192" s="191" t="s">
        <v>276</v>
      </c>
      <c r="H192" s="192">
        <v>1905</v>
      </c>
      <c r="I192" s="193"/>
      <c r="J192" s="194">
        <f>ROUND(I192*H192,2)</f>
        <v>0</v>
      </c>
      <c r="K192" s="190" t="s">
        <v>152</v>
      </c>
      <c r="L192" s="39"/>
      <c r="M192" s="195" t="s">
        <v>1</v>
      </c>
      <c r="N192" s="196" t="s">
        <v>50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153</v>
      </c>
      <c r="AT192" s="199" t="s">
        <v>148</v>
      </c>
      <c r="AU192" s="199" t="s">
        <v>95</v>
      </c>
      <c r="AY192" s="16" t="s">
        <v>146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6" t="s">
        <v>93</v>
      </c>
      <c r="BK192" s="200">
        <f>ROUND(I192*H192,2)</f>
        <v>0</v>
      </c>
      <c r="BL192" s="16" t="s">
        <v>153</v>
      </c>
      <c r="BM192" s="199" t="s">
        <v>281</v>
      </c>
    </row>
    <row r="193" spans="1:65" s="13" customFormat="1" x14ac:dyDescent="0.2">
      <c r="B193" s="201"/>
      <c r="C193" s="202"/>
      <c r="D193" s="203" t="s">
        <v>163</v>
      </c>
      <c r="E193" s="204" t="s">
        <v>1</v>
      </c>
      <c r="F193" s="205" t="s">
        <v>282</v>
      </c>
      <c r="G193" s="202"/>
      <c r="H193" s="206">
        <v>442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163</v>
      </c>
      <c r="AU193" s="212" t="s">
        <v>95</v>
      </c>
      <c r="AV193" s="13" t="s">
        <v>95</v>
      </c>
      <c r="AW193" s="13" t="s">
        <v>41</v>
      </c>
      <c r="AX193" s="13" t="s">
        <v>85</v>
      </c>
      <c r="AY193" s="212" t="s">
        <v>146</v>
      </c>
    </row>
    <row r="194" spans="1:65" s="13" customFormat="1" x14ac:dyDescent="0.2">
      <c r="B194" s="201"/>
      <c r="C194" s="202"/>
      <c r="D194" s="203" t="s">
        <v>163</v>
      </c>
      <c r="E194" s="204" t="s">
        <v>1</v>
      </c>
      <c r="F194" s="205" t="s">
        <v>283</v>
      </c>
      <c r="G194" s="202"/>
      <c r="H194" s="206">
        <v>1050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163</v>
      </c>
      <c r="AU194" s="212" t="s">
        <v>95</v>
      </c>
      <c r="AV194" s="13" t="s">
        <v>95</v>
      </c>
      <c r="AW194" s="13" t="s">
        <v>41</v>
      </c>
      <c r="AX194" s="13" t="s">
        <v>85</v>
      </c>
      <c r="AY194" s="212" t="s">
        <v>146</v>
      </c>
    </row>
    <row r="195" spans="1:65" s="13" customFormat="1" x14ac:dyDescent="0.2">
      <c r="B195" s="201"/>
      <c r="C195" s="202"/>
      <c r="D195" s="203" t="s">
        <v>163</v>
      </c>
      <c r="E195" s="204" t="s">
        <v>1</v>
      </c>
      <c r="F195" s="205" t="s">
        <v>284</v>
      </c>
      <c r="G195" s="202"/>
      <c r="H195" s="206">
        <v>152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163</v>
      </c>
      <c r="AU195" s="212" t="s">
        <v>95</v>
      </c>
      <c r="AV195" s="13" t="s">
        <v>95</v>
      </c>
      <c r="AW195" s="13" t="s">
        <v>41</v>
      </c>
      <c r="AX195" s="13" t="s">
        <v>85</v>
      </c>
      <c r="AY195" s="212" t="s">
        <v>146</v>
      </c>
    </row>
    <row r="196" spans="1:65" s="13" customFormat="1" x14ac:dyDescent="0.2">
      <c r="B196" s="201"/>
      <c r="C196" s="202"/>
      <c r="D196" s="203" t="s">
        <v>163</v>
      </c>
      <c r="E196" s="204" t="s">
        <v>1</v>
      </c>
      <c r="F196" s="205" t="s">
        <v>285</v>
      </c>
      <c r="G196" s="202"/>
      <c r="H196" s="206">
        <v>261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95</v>
      </c>
      <c r="AV196" s="13" t="s">
        <v>95</v>
      </c>
      <c r="AW196" s="13" t="s">
        <v>41</v>
      </c>
      <c r="AX196" s="13" t="s">
        <v>85</v>
      </c>
      <c r="AY196" s="212" t="s">
        <v>146</v>
      </c>
    </row>
    <row r="197" spans="1:65" s="14" customFormat="1" x14ac:dyDescent="0.2">
      <c r="B197" s="227"/>
      <c r="C197" s="228"/>
      <c r="D197" s="203" t="s">
        <v>163</v>
      </c>
      <c r="E197" s="229" t="s">
        <v>1</v>
      </c>
      <c r="F197" s="230" t="s">
        <v>213</v>
      </c>
      <c r="G197" s="228"/>
      <c r="H197" s="231">
        <v>1905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163</v>
      </c>
      <c r="AU197" s="237" t="s">
        <v>95</v>
      </c>
      <c r="AV197" s="14" t="s">
        <v>153</v>
      </c>
      <c r="AW197" s="14" t="s">
        <v>41</v>
      </c>
      <c r="AX197" s="14" t="s">
        <v>93</v>
      </c>
      <c r="AY197" s="237" t="s">
        <v>146</v>
      </c>
    </row>
    <row r="198" spans="1:65" s="2" customFormat="1" ht="24.2" customHeight="1" x14ac:dyDescent="0.2">
      <c r="A198" s="34"/>
      <c r="B198" s="35"/>
      <c r="C198" s="188" t="s">
        <v>286</v>
      </c>
      <c r="D198" s="188" t="s">
        <v>148</v>
      </c>
      <c r="E198" s="189" t="s">
        <v>287</v>
      </c>
      <c r="F198" s="190" t="s">
        <v>288</v>
      </c>
      <c r="G198" s="191" t="s">
        <v>276</v>
      </c>
      <c r="H198" s="192">
        <v>1905</v>
      </c>
      <c r="I198" s="193"/>
      <c r="J198" s="194">
        <f>ROUND(I198*H198,2)</f>
        <v>0</v>
      </c>
      <c r="K198" s="190" t="s">
        <v>152</v>
      </c>
      <c r="L198" s="39"/>
      <c r="M198" s="195" t="s">
        <v>1</v>
      </c>
      <c r="N198" s="196" t="s">
        <v>50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153</v>
      </c>
      <c r="AT198" s="199" t="s">
        <v>148</v>
      </c>
      <c r="AU198" s="199" t="s">
        <v>95</v>
      </c>
      <c r="AY198" s="16" t="s">
        <v>146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6" t="s">
        <v>93</v>
      </c>
      <c r="BK198" s="200">
        <f>ROUND(I198*H198,2)</f>
        <v>0</v>
      </c>
      <c r="BL198" s="16" t="s">
        <v>153</v>
      </c>
      <c r="BM198" s="199" t="s">
        <v>289</v>
      </c>
    </row>
    <row r="199" spans="1:65" s="2" customFormat="1" ht="16.5" customHeight="1" x14ac:dyDescent="0.2">
      <c r="A199" s="34"/>
      <c r="B199" s="35"/>
      <c r="C199" s="217" t="s">
        <v>225</v>
      </c>
      <c r="D199" s="217" t="s">
        <v>192</v>
      </c>
      <c r="E199" s="218" t="s">
        <v>290</v>
      </c>
      <c r="F199" s="219" t="s">
        <v>291</v>
      </c>
      <c r="G199" s="220" t="s">
        <v>183</v>
      </c>
      <c r="H199" s="221">
        <v>0.45500000000000002</v>
      </c>
      <c r="I199" s="222"/>
      <c r="J199" s="223">
        <f>ROUND(I199*H199,2)</f>
        <v>0</v>
      </c>
      <c r="K199" s="219" t="s">
        <v>1</v>
      </c>
      <c r="L199" s="224"/>
      <c r="M199" s="225" t="s">
        <v>1</v>
      </c>
      <c r="N199" s="226" t="s">
        <v>50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171</v>
      </c>
      <c r="AT199" s="199" t="s">
        <v>192</v>
      </c>
      <c r="AU199" s="199" t="s">
        <v>95</v>
      </c>
      <c r="AY199" s="16" t="s">
        <v>146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93</v>
      </c>
      <c r="BK199" s="200">
        <f>ROUND(I199*H199,2)</f>
        <v>0</v>
      </c>
      <c r="BL199" s="16" t="s">
        <v>153</v>
      </c>
      <c r="BM199" s="199" t="s">
        <v>292</v>
      </c>
    </row>
    <row r="200" spans="1:65" s="13" customFormat="1" x14ac:dyDescent="0.2">
      <c r="B200" s="201"/>
      <c r="C200" s="202"/>
      <c r="D200" s="203" t="s">
        <v>163</v>
      </c>
      <c r="E200" s="204" t="s">
        <v>1</v>
      </c>
      <c r="F200" s="205" t="s">
        <v>293</v>
      </c>
      <c r="G200" s="202"/>
      <c r="H200" s="206">
        <v>0.45500000000000002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163</v>
      </c>
      <c r="AU200" s="212" t="s">
        <v>95</v>
      </c>
      <c r="AV200" s="13" t="s">
        <v>95</v>
      </c>
      <c r="AW200" s="13" t="s">
        <v>41</v>
      </c>
      <c r="AX200" s="13" t="s">
        <v>85</v>
      </c>
      <c r="AY200" s="212" t="s">
        <v>146</v>
      </c>
    </row>
    <row r="201" spans="1:65" s="14" customFormat="1" x14ac:dyDescent="0.2">
      <c r="B201" s="227"/>
      <c r="C201" s="228"/>
      <c r="D201" s="203" t="s">
        <v>163</v>
      </c>
      <c r="E201" s="229" t="s">
        <v>1</v>
      </c>
      <c r="F201" s="230" t="s">
        <v>213</v>
      </c>
      <c r="G201" s="228"/>
      <c r="H201" s="231">
        <v>0.45500000000000002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163</v>
      </c>
      <c r="AU201" s="237" t="s">
        <v>95</v>
      </c>
      <c r="AV201" s="14" t="s">
        <v>153</v>
      </c>
      <c r="AW201" s="14" t="s">
        <v>41</v>
      </c>
      <c r="AX201" s="14" t="s">
        <v>93</v>
      </c>
      <c r="AY201" s="237" t="s">
        <v>146</v>
      </c>
    </row>
    <row r="202" spans="1:65" s="2" customFormat="1" ht="16.5" customHeight="1" x14ac:dyDescent="0.2">
      <c r="A202" s="34"/>
      <c r="B202" s="35"/>
      <c r="C202" s="217" t="s">
        <v>294</v>
      </c>
      <c r="D202" s="217" t="s">
        <v>192</v>
      </c>
      <c r="E202" s="218" t="s">
        <v>295</v>
      </c>
      <c r="F202" s="219" t="s">
        <v>296</v>
      </c>
      <c r="G202" s="220" t="s">
        <v>183</v>
      </c>
      <c r="H202" s="221">
        <v>3.2709999999999999</v>
      </c>
      <c r="I202" s="222"/>
      <c r="J202" s="223">
        <f>ROUND(I202*H202,2)</f>
        <v>0</v>
      </c>
      <c r="K202" s="219" t="s">
        <v>1</v>
      </c>
      <c r="L202" s="224"/>
      <c r="M202" s="225" t="s">
        <v>1</v>
      </c>
      <c r="N202" s="226" t="s">
        <v>50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171</v>
      </c>
      <c r="AT202" s="199" t="s">
        <v>192</v>
      </c>
      <c r="AU202" s="199" t="s">
        <v>95</v>
      </c>
      <c r="AY202" s="16" t="s">
        <v>146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6" t="s">
        <v>93</v>
      </c>
      <c r="BK202" s="200">
        <f>ROUND(I202*H202,2)</f>
        <v>0</v>
      </c>
      <c r="BL202" s="16" t="s">
        <v>153</v>
      </c>
      <c r="BM202" s="199" t="s">
        <v>297</v>
      </c>
    </row>
    <row r="203" spans="1:65" s="13" customFormat="1" x14ac:dyDescent="0.2">
      <c r="B203" s="201"/>
      <c r="C203" s="202"/>
      <c r="D203" s="203" t="s">
        <v>163</v>
      </c>
      <c r="E203" s="204" t="s">
        <v>1</v>
      </c>
      <c r="F203" s="205" t="s">
        <v>298</v>
      </c>
      <c r="G203" s="202"/>
      <c r="H203" s="206">
        <v>3.2709999999999999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163</v>
      </c>
      <c r="AU203" s="212" t="s">
        <v>95</v>
      </c>
      <c r="AV203" s="13" t="s">
        <v>95</v>
      </c>
      <c r="AW203" s="13" t="s">
        <v>41</v>
      </c>
      <c r="AX203" s="13" t="s">
        <v>85</v>
      </c>
      <c r="AY203" s="212" t="s">
        <v>146</v>
      </c>
    </row>
    <row r="204" spans="1:65" s="14" customFormat="1" x14ac:dyDescent="0.2">
      <c r="B204" s="227"/>
      <c r="C204" s="228"/>
      <c r="D204" s="203" t="s">
        <v>163</v>
      </c>
      <c r="E204" s="229" t="s">
        <v>1</v>
      </c>
      <c r="F204" s="230" t="s">
        <v>213</v>
      </c>
      <c r="G204" s="228"/>
      <c r="H204" s="231">
        <v>3.2709999999999999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AT204" s="237" t="s">
        <v>163</v>
      </c>
      <c r="AU204" s="237" t="s">
        <v>95</v>
      </c>
      <c r="AV204" s="14" t="s">
        <v>153</v>
      </c>
      <c r="AW204" s="14" t="s">
        <v>41</v>
      </c>
      <c r="AX204" s="14" t="s">
        <v>93</v>
      </c>
      <c r="AY204" s="237" t="s">
        <v>146</v>
      </c>
    </row>
    <row r="205" spans="1:65" s="2" customFormat="1" ht="16.5" customHeight="1" x14ac:dyDescent="0.2">
      <c r="A205" s="34"/>
      <c r="B205" s="35"/>
      <c r="C205" s="188" t="s">
        <v>231</v>
      </c>
      <c r="D205" s="188" t="s">
        <v>148</v>
      </c>
      <c r="E205" s="189" t="s">
        <v>299</v>
      </c>
      <c r="F205" s="190" t="s">
        <v>300</v>
      </c>
      <c r="G205" s="191" t="s">
        <v>183</v>
      </c>
      <c r="H205" s="192">
        <v>40.225000000000001</v>
      </c>
      <c r="I205" s="193"/>
      <c r="J205" s="194">
        <f>ROUND(I205*H205,2)</f>
        <v>0</v>
      </c>
      <c r="K205" s="190" t="s">
        <v>1</v>
      </c>
      <c r="L205" s="39"/>
      <c r="M205" s="195" t="s">
        <v>1</v>
      </c>
      <c r="N205" s="196" t="s">
        <v>50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153</v>
      </c>
      <c r="AT205" s="199" t="s">
        <v>148</v>
      </c>
      <c r="AU205" s="199" t="s">
        <v>95</v>
      </c>
      <c r="AY205" s="16" t="s">
        <v>146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6" t="s">
        <v>93</v>
      </c>
      <c r="BK205" s="200">
        <f>ROUND(I205*H205,2)</f>
        <v>0</v>
      </c>
      <c r="BL205" s="16" t="s">
        <v>153</v>
      </c>
      <c r="BM205" s="199" t="s">
        <v>301</v>
      </c>
    </row>
    <row r="206" spans="1:65" s="2" customFormat="1" ht="39" x14ac:dyDescent="0.2">
      <c r="A206" s="34"/>
      <c r="B206" s="35"/>
      <c r="C206" s="36"/>
      <c r="D206" s="203" t="s">
        <v>177</v>
      </c>
      <c r="E206" s="36"/>
      <c r="F206" s="213" t="s">
        <v>302</v>
      </c>
      <c r="G206" s="36"/>
      <c r="H206" s="36"/>
      <c r="I206" s="214"/>
      <c r="J206" s="36"/>
      <c r="K206" s="36"/>
      <c r="L206" s="39"/>
      <c r="M206" s="215"/>
      <c r="N206" s="216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6" t="s">
        <v>177</v>
      </c>
      <c r="AU206" s="16" t="s">
        <v>95</v>
      </c>
    </row>
    <row r="207" spans="1:65" s="13" customFormat="1" ht="22.5" x14ac:dyDescent="0.2">
      <c r="B207" s="201"/>
      <c r="C207" s="202"/>
      <c r="D207" s="203" t="s">
        <v>163</v>
      </c>
      <c r="E207" s="204" t="s">
        <v>1</v>
      </c>
      <c r="F207" s="205" t="s">
        <v>303</v>
      </c>
      <c r="G207" s="202"/>
      <c r="H207" s="206">
        <v>40.225000000000001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163</v>
      </c>
      <c r="AU207" s="212" t="s">
        <v>95</v>
      </c>
      <c r="AV207" s="13" t="s">
        <v>95</v>
      </c>
      <c r="AW207" s="13" t="s">
        <v>41</v>
      </c>
      <c r="AX207" s="13" t="s">
        <v>85</v>
      </c>
      <c r="AY207" s="212" t="s">
        <v>146</v>
      </c>
    </row>
    <row r="208" spans="1:65" s="14" customFormat="1" x14ac:dyDescent="0.2">
      <c r="B208" s="227"/>
      <c r="C208" s="228"/>
      <c r="D208" s="203" t="s">
        <v>163</v>
      </c>
      <c r="E208" s="229" t="s">
        <v>1</v>
      </c>
      <c r="F208" s="230" t="s">
        <v>213</v>
      </c>
      <c r="G208" s="228"/>
      <c r="H208" s="231">
        <v>40.225000000000001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163</v>
      </c>
      <c r="AU208" s="237" t="s">
        <v>95</v>
      </c>
      <c r="AV208" s="14" t="s">
        <v>153</v>
      </c>
      <c r="AW208" s="14" t="s">
        <v>41</v>
      </c>
      <c r="AX208" s="14" t="s">
        <v>93</v>
      </c>
      <c r="AY208" s="237" t="s">
        <v>146</v>
      </c>
    </row>
    <row r="209" spans="1:65" s="2" customFormat="1" ht="16.5" customHeight="1" x14ac:dyDescent="0.2">
      <c r="A209" s="34"/>
      <c r="B209" s="35"/>
      <c r="C209" s="188" t="s">
        <v>304</v>
      </c>
      <c r="D209" s="188" t="s">
        <v>148</v>
      </c>
      <c r="E209" s="189" t="s">
        <v>305</v>
      </c>
      <c r="F209" s="190" t="s">
        <v>306</v>
      </c>
      <c r="G209" s="191" t="s">
        <v>183</v>
      </c>
      <c r="H209" s="192">
        <v>1.0529999999999999</v>
      </c>
      <c r="I209" s="193"/>
      <c r="J209" s="194">
        <f>ROUND(I209*H209,2)</f>
        <v>0</v>
      </c>
      <c r="K209" s="190" t="s">
        <v>1</v>
      </c>
      <c r="L209" s="39"/>
      <c r="M209" s="195" t="s">
        <v>1</v>
      </c>
      <c r="N209" s="196" t="s">
        <v>50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153</v>
      </c>
      <c r="AT209" s="199" t="s">
        <v>148</v>
      </c>
      <c r="AU209" s="199" t="s">
        <v>95</v>
      </c>
      <c r="AY209" s="16" t="s">
        <v>146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6" t="s">
        <v>93</v>
      </c>
      <c r="BK209" s="200">
        <f>ROUND(I209*H209,2)</f>
        <v>0</v>
      </c>
      <c r="BL209" s="16" t="s">
        <v>153</v>
      </c>
      <c r="BM209" s="199" t="s">
        <v>307</v>
      </c>
    </row>
    <row r="210" spans="1:65" s="2" customFormat="1" ht="39" x14ac:dyDescent="0.2">
      <c r="A210" s="34"/>
      <c r="B210" s="35"/>
      <c r="C210" s="36"/>
      <c r="D210" s="203" t="s">
        <v>177</v>
      </c>
      <c r="E210" s="36"/>
      <c r="F210" s="213" t="s">
        <v>302</v>
      </c>
      <c r="G210" s="36"/>
      <c r="H210" s="36"/>
      <c r="I210" s="214"/>
      <c r="J210" s="36"/>
      <c r="K210" s="36"/>
      <c r="L210" s="39"/>
      <c r="M210" s="215"/>
      <c r="N210" s="216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6" t="s">
        <v>177</v>
      </c>
      <c r="AU210" s="16" t="s">
        <v>95</v>
      </c>
    </row>
    <row r="211" spans="1:65" s="13" customFormat="1" x14ac:dyDescent="0.2">
      <c r="B211" s="201"/>
      <c r="C211" s="202"/>
      <c r="D211" s="203" t="s">
        <v>163</v>
      </c>
      <c r="E211" s="204" t="s">
        <v>1</v>
      </c>
      <c r="F211" s="205" t="s">
        <v>308</v>
      </c>
      <c r="G211" s="202"/>
      <c r="H211" s="206">
        <v>1.0529999999999999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163</v>
      </c>
      <c r="AU211" s="212" t="s">
        <v>95</v>
      </c>
      <c r="AV211" s="13" t="s">
        <v>95</v>
      </c>
      <c r="AW211" s="13" t="s">
        <v>41</v>
      </c>
      <c r="AX211" s="13" t="s">
        <v>85</v>
      </c>
      <c r="AY211" s="212" t="s">
        <v>146</v>
      </c>
    </row>
    <row r="212" spans="1:65" s="14" customFormat="1" x14ac:dyDescent="0.2">
      <c r="B212" s="227"/>
      <c r="C212" s="228"/>
      <c r="D212" s="203" t="s">
        <v>163</v>
      </c>
      <c r="E212" s="229" t="s">
        <v>1</v>
      </c>
      <c r="F212" s="230" t="s">
        <v>213</v>
      </c>
      <c r="G212" s="228"/>
      <c r="H212" s="231">
        <v>1.0529999999999999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AT212" s="237" t="s">
        <v>163</v>
      </c>
      <c r="AU212" s="237" t="s">
        <v>95</v>
      </c>
      <c r="AV212" s="14" t="s">
        <v>153</v>
      </c>
      <c r="AW212" s="14" t="s">
        <v>41</v>
      </c>
      <c r="AX212" s="14" t="s">
        <v>93</v>
      </c>
      <c r="AY212" s="237" t="s">
        <v>146</v>
      </c>
    </row>
    <row r="213" spans="1:65" s="2" customFormat="1" ht="16.5" customHeight="1" x14ac:dyDescent="0.2">
      <c r="A213" s="34"/>
      <c r="B213" s="35"/>
      <c r="C213" s="188" t="s">
        <v>234</v>
      </c>
      <c r="D213" s="188" t="s">
        <v>148</v>
      </c>
      <c r="E213" s="189" t="s">
        <v>309</v>
      </c>
      <c r="F213" s="190" t="s">
        <v>310</v>
      </c>
      <c r="G213" s="191" t="s">
        <v>183</v>
      </c>
      <c r="H213" s="192">
        <v>47.41</v>
      </c>
      <c r="I213" s="193"/>
      <c r="J213" s="194">
        <f>ROUND(I213*H213,2)</f>
        <v>0</v>
      </c>
      <c r="K213" s="190" t="s">
        <v>1</v>
      </c>
      <c r="L213" s="39"/>
      <c r="M213" s="195" t="s">
        <v>1</v>
      </c>
      <c r="N213" s="196" t="s">
        <v>50</v>
      </c>
      <c r="O213" s="7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153</v>
      </c>
      <c r="AT213" s="199" t="s">
        <v>148</v>
      </c>
      <c r="AU213" s="199" t="s">
        <v>95</v>
      </c>
      <c r="AY213" s="16" t="s">
        <v>146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6" t="s">
        <v>93</v>
      </c>
      <c r="BK213" s="200">
        <f>ROUND(I213*H213,2)</f>
        <v>0</v>
      </c>
      <c r="BL213" s="16" t="s">
        <v>153</v>
      </c>
      <c r="BM213" s="199" t="s">
        <v>311</v>
      </c>
    </row>
    <row r="214" spans="1:65" s="2" customFormat="1" ht="29.25" x14ac:dyDescent="0.2">
      <c r="A214" s="34"/>
      <c r="B214" s="35"/>
      <c r="C214" s="36"/>
      <c r="D214" s="203" t="s">
        <v>177</v>
      </c>
      <c r="E214" s="36"/>
      <c r="F214" s="213" t="s">
        <v>312</v>
      </c>
      <c r="G214" s="36"/>
      <c r="H214" s="36"/>
      <c r="I214" s="214"/>
      <c r="J214" s="36"/>
      <c r="K214" s="36"/>
      <c r="L214" s="39"/>
      <c r="M214" s="215"/>
      <c r="N214" s="216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6" t="s">
        <v>177</v>
      </c>
      <c r="AU214" s="16" t="s">
        <v>95</v>
      </c>
    </row>
    <row r="215" spans="1:65" s="13" customFormat="1" ht="22.5" x14ac:dyDescent="0.2">
      <c r="B215" s="201"/>
      <c r="C215" s="202"/>
      <c r="D215" s="203" t="s">
        <v>163</v>
      </c>
      <c r="E215" s="204" t="s">
        <v>1</v>
      </c>
      <c r="F215" s="205" t="s">
        <v>313</v>
      </c>
      <c r="G215" s="202"/>
      <c r="H215" s="206">
        <v>47.41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163</v>
      </c>
      <c r="AU215" s="212" t="s">
        <v>95</v>
      </c>
      <c r="AV215" s="13" t="s">
        <v>95</v>
      </c>
      <c r="AW215" s="13" t="s">
        <v>41</v>
      </c>
      <c r="AX215" s="13" t="s">
        <v>93</v>
      </c>
      <c r="AY215" s="212" t="s">
        <v>146</v>
      </c>
    </row>
    <row r="216" spans="1:65" s="2" customFormat="1" ht="24.2" customHeight="1" x14ac:dyDescent="0.2">
      <c r="A216" s="34"/>
      <c r="B216" s="35"/>
      <c r="C216" s="188" t="s">
        <v>314</v>
      </c>
      <c r="D216" s="188" t="s">
        <v>148</v>
      </c>
      <c r="E216" s="189" t="s">
        <v>315</v>
      </c>
      <c r="F216" s="190" t="s">
        <v>316</v>
      </c>
      <c r="G216" s="191" t="s">
        <v>161</v>
      </c>
      <c r="H216" s="192">
        <v>12.12</v>
      </c>
      <c r="I216" s="193"/>
      <c r="J216" s="194">
        <f>ROUND(I216*H216,2)</f>
        <v>0</v>
      </c>
      <c r="K216" s="190" t="s">
        <v>152</v>
      </c>
      <c r="L216" s="39"/>
      <c r="M216" s="195" t="s">
        <v>1</v>
      </c>
      <c r="N216" s="196" t="s">
        <v>50</v>
      </c>
      <c r="O216" s="71"/>
      <c r="P216" s="197">
        <f>O216*H216</f>
        <v>0</v>
      </c>
      <c r="Q216" s="197">
        <v>0.34190999999999999</v>
      </c>
      <c r="R216" s="197">
        <f>Q216*H216</f>
        <v>4.1439491999999998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153</v>
      </c>
      <c r="AT216" s="199" t="s">
        <v>148</v>
      </c>
      <c r="AU216" s="199" t="s">
        <v>95</v>
      </c>
      <c r="AY216" s="16" t="s">
        <v>146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6" t="s">
        <v>93</v>
      </c>
      <c r="BK216" s="200">
        <f>ROUND(I216*H216,2)</f>
        <v>0</v>
      </c>
      <c r="BL216" s="16" t="s">
        <v>153</v>
      </c>
      <c r="BM216" s="199" t="s">
        <v>317</v>
      </c>
    </row>
    <row r="217" spans="1:65" s="2" customFormat="1" ht="24.2" customHeight="1" x14ac:dyDescent="0.2">
      <c r="A217" s="34"/>
      <c r="B217" s="35"/>
      <c r="C217" s="188" t="s">
        <v>238</v>
      </c>
      <c r="D217" s="188" t="s">
        <v>148</v>
      </c>
      <c r="E217" s="189" t="s">
        <v>318</v>
      </c>
      <c r="F217" s="190" t="s">
        <v>319</v>
      </c>
      <c r="G217" s="191" t="s">
        <v>161</v>
      </c>
      <c r="H217" s="192">
        <v>2.383</v>
      </c>
      <c r="I217" s="193"/>
      <c r="J217" s="194">
        <f>ROUND(I217*H217,2)</f>
        <v>0</v>
      </c>
      <c r="K217" s="190" t="s">
        <v>152</v>
      </c>
      <c r="L217" s="39"/>
      <c r="M217" s="195" t="s">
        <v>1</v>
      </c>
      <c r="N217" s="196" t="s">
        <v>50</v>
      </c>
      <c r="O217" s="71"/>
      <c r="P217" s="197">
        <f>O217*H217</f>
        <v>0</v>
      </c>
      <c r="Q217" s="197">
        <v>2.102E-2</v>
      </c>
      <c r="R217" s="197">
        <f>Q217*H217</f>
        <v>5.0090660000000002E-2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153</v>
      </c>
      <c r="AT217" s="199" t="s">
        <v>148</v>
      </c>
      <c r="AU217" s="199" t="s">
        <v>95</v>
      </c>
      <c r="AY217" s="16" t="s">
        <v>146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6" t="s">
        <v>93</v>
      </c>
      <c r="BK217" s="200">
        <f>ROUND(I217*H217,2)</f>
        <v>0</v>
      </c>
      <c r="BL217" s="16" t="s">
        <v>153</v>
      </c>
      <c r="BM217" s="199" t="s">
        <v>320</v>
      </c>
    </row>
    <row r="218" spans="1:65" s="2" customFormat="1" ht="19.5" x14ac:dyDescent="0.2">
      <c r="A218" s="34"/>
      <c r="B218" s="35"/>
      <c r="C218" s="36"/>
      <c r="D218" s="203" t="s">
        <v>177</v>
      </c>
      <c r="E218" s="36"/>
      <c r="F218" s="213" t="s">
        <v>321</v>
      </c>
      <c r="G218" s="36"/>
      <c r="H218" s="36"/>
      <c r="I218" s="214"/>
      <c r="J218" s="36"/>
      <c r="K218" s="36"/>
      <c r="L218" s="39"/>
      <c r="M218" s="215"/>
      <c r="N218" s="216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177</v>
      </c>
      <c r="AU218" s="16" t="s">
        <v>95</v>
      </c>
    </row>
    <row r="219" spans="1:65" s="13" customFormat="1" x14ac:dyDescent="0.2">
      <c r="B219" s="201"/>
      <c r="C219" s="202"/>
      <c r="D219" s="203" t="s">
        <v>163</v>
      </c>
      <c r="E219" s="204" t="s">
        <v>1</v>
      </c>
      <c r="F219" s="205" t="s">
        <v>322</v>
      </c>
      <c r="G219" s="202"/>
      <c r="H219" s="206">
        <v>2.383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163</v>
      </c>
      <c r="AU219" s="212" t="s">
        <v>95</v>
      </c>
      <c r="AV219" s="13" t="s">
        <v>95</v>
      </c>
      <c r="AW219" s="13" t="s">
        <v>41</v>
      </c>
      <c r="AX219" s="13" t="s">
        <v>93</v>
      </c>
      <c r="AY219" s="212" t="s">
        <v>146</v>
      </c>
    </row>
    <row r="220" spans="1:65" s="2" customFormat="1" ht="24.2" customHeight="1" x14ac:dyDescent="0.2">
      <c r="A220" s="34"/>
      <c r="B220" s="35"/>
      <c r="C220" s="188" t="s">
        <v>323</v>
      </c>
      <c r="D220" s="188" t="s">
        <v>148</v>
      </c>
      <c r="E220" s="189" t="s">
        <v>324</v>
      </c>
      <c r="F220" s="190" t="s">
        <v>325</v>
      </c>
      <c r="G220" s="191" t="s">
        <v>161</v>
      </c>
      <c r="H220" s="192">
        <v>6.5259999999999998</v>
      </c>
      <c r="I220" s="193"/>
      <c r="J220" s="194">
        <f>ROUND(I220*H220,2)</f>
        <v>0</v>
      </c>
      <c r="K220" s="190" t="s">
        <v>152</v>
      </c>
      <c r="L220" s="39"/>
      <c r="M220" s="195" t="s">
        <v>1</v>
      </c>
      <c r="N220" s="196" t="s">
        <v>50</v>
      </c>
      <c r="O220" s="71"/>
      <c r="P220" s="197">
        <f>O220*H220</f>
        <v>0</v>
      </c>
      <c r="Q220" s="197">
        <v>2.102E-2</v>
      </c>
      <c r="R220" s="197">
        <f>Q220*H220</f>
        <v>0.13717652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153</v>
      </c>
      <c r="AT220" s="199" t="s">
        <v>148</v>
      </c>
      <c r="AU220" s="199" t="s">
        <v>95</v>
      </c>
      <c r="AY220" s="16" t="s">
        <v>146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6" t="s">
        <v>93</v>
      </c>
      <c r="BK220" s="200">
        <f>ROUND(I220*H220,2)</f>
        <v>0</v>
      </c>
      <c r="BL220" s="16" t="s">
        <v>153</v>
      </c>
      <c r="BM220" s="199" t="s">
        <v>326</v>
      </c>
    </row>
    <row r="221" spans="1:65" s="13" customFormat="1" x14ac:dyDescent="0.2">
      <c r="B221" s="201"/>
      <c r="C221" s="202"/>
      <c r="D221" s="203" t="s">
        <v>163</v>
      </c>
      <c r="E221" s="204" t="s">
        <v>1</v>
      </c>
      <c r="F221" s="205" t="s">
        <v>327</v>
      </c>
      <c r="G221" s="202"/>
      <c r="H221" s="206">
        <v>6.5259999999999998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163</v>
      </c>
      <c r="AU221" s="212" t="s">
        <v>95</v>
      </c>
      <c r="AV221" s="13" t="s">
        <v>95</v>
      </c>
      <c r="AW221" s="13" t="s">
        <v>41</v>
      </c>
      <c r="AX221" s="13" t="s">
        <v>93</v>
      </c>
      <c r="AY221" s="212" t="s">
        <v>146</v>
      </c>
    </row>
    <row r="222" spans="1:65" s="2" customFormat="1" ht="24.2" customHeight="1" x14ac:dyDescent="0.2">
      <c r="A222" s="34"/>
      <c r="B222" s="35"/>
      <c r="C222" s="188" t="s">
        <v>244</v>
      </c>
      <c r="D222" s="188" t="s">
        <v>148</v>
      </c>
      <c r="E222" s="189" t="s">
        <v>328</v>
      </c>
      <c r="F222" s="190" t="s">
        <v>329</v>
      </c>
      <c r="G222" s="191" t="s">
        <v>161</v>
      </c>
      <c r="H222" s="192">
        <v>0.32</v>
      </c>
      <c r="I222" s="193"/>
      <c r="J222" s="194">
        <f>ROUND(I222*H222,2)</f>
        <v>0</v>
      </c>
      <c r="K222" s="190" t="s">
        <v>152</v>
      </c>
      <c r="L222" s="39"/>
      <c r="M222" s="195" t="s">
        <v>1</v>
      </c>
      <c r="N222" s="196" t="s">
        <v>50</v>
      </c>
      <c r="O222" s="71"/>
      <c r="P222" s="197">
        <f>O222*H222</f>
        <v>0</v>
      </c>
      <c r="Q222" s="197">
        <v>2.6450000000000001E-2</v>
      </c>
      <c r="R222" s="197">
        <f>Q222*H222</f>
        <v>8.464000000000001E-3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153</v>
      </c>
      <c r="AT222" s="199" t="s">
        <v>148</v>
      </c>
      <c r="AU222" s="199" t="s">
        <v>95</v>
      </c>
      <c r="AY222" s="16" t="s">
        <v>146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6" t="s">
        <v>93</v>
      </c>
      <c r="BK222" s="200">
        <f>ROUND(I222*H222,2)</f>
        <v>0</v>
      </c>
      <c r="BL222" s="16" t="s">
        <v>153</v>
      </c>
      <c r="BM222" s="199" t="s">
        <v>330</v>
      </c>
    </row>
    <row r="223" spans="1:65" s="13" customFormat="1" x14ac:dyDescent="0.2">
      <c r="B223" s="201"/>
      <c r="C223" s="202"/>
      <c r="D223" s="203" t="s">
        <v>163</v>
      </c>
      <c r="E223" s="204" t="s">
        <v>1</v>
      </c>
      <c r="F223" s="205" t="s">
        <v>331</v>
      </c>
      <c r="G223" s="202"/>
      <c r="H223" s="206">
        <v>0.20799999999999999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163</v>
      </c>
      <c r="AU223" s="212" t="s">
        <v>95</v>
      </c>
      <c r="AV223" s="13" t="s">
        <v>95</v>
      </c>
      <c r="AW223" s="13" t="s">
        <v>41</v>
      </c>
      <c r="AX223" s="13" t="s">
        <v>85</v>
      </c>
      <c r="AY223" s="212" t="s">
        <v>146</v>
      </c>
    </row>
    <row r="224" spans="1:65" s="13" customFormat="1" x14ac:dyDescent="0.2">
      <c r="B224" s="201"/>
      <c r="C224" s="202"/>
      <c r="D224" s="203" t="s">
        <v>163</v>
      </c>
      <c r="E224" s="204" t="s">
        <v>1</v>
      </c>
      <c r="F224" s="205" t="s">
        <v>332</v>
      </c>
      <c r="G224" s="202"/>
      <c r="H224" s="206">
        <v>0.112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163</v>
      </c>
      <c r="AU224" s="212" t="s">
        <v>95</v>
      </c>
      <c r="AV224" s="13" t="s">
        <v>95</v>
      </c>
      <c r="AW224" s="13" t="s">
        <v>41</v>
      </c>
      <c r="AX224" s="13" t="s">
        <v>85</v>
      </c>
      <c r="AY224" s="212" t="s">
        <v>146</v>
      </c>
    </row>
    <row r="225" spans="1:65" s="14" customFormat="1" x14ac:dyDescent="0.2">
      <c r="B225" s="227"/>
      <c r="C225" s="228"/>
      <c r="D225" s="203" t="s">
        <v>163</v>
      </c>
      <c r="E225" s="229" t="s">
        <v>1</v>
      </c>
      <c r="F225" s="230" t="s">
        <v>213</v>
      </c>
      <c r="G225" s="228"/>
      <c r="H225" s="231">
        <v>0.32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163</v>
      </c>
      <c r="AU225" s="237" t="s">
        <v>95</v>
      </c>
      <c r="AV225" s="14" t="s">
        <v>153</v>
      </c>
      <c r="AW225" s="14" t="s">
        <v>41</v>
      </c>
      <c r="AX225" s="14" t="s">
        <v>93</v>
      </c>
      <c r="AY225" s="237" t="s">
        <v>146</v>
      </c>
    </row>
    <row r="226" spans="1:65" s="2" customFormat="1" ht="24.2" customHeight="1" x14ac:dyDescent="0.2">
      <c r="A226" s="34"/>
      <c r="B226" s="35"/>
      <c r="C226" s="188" t="s">
        <v>333</v>
      </c>
      <c r="D226" s="188" t="s">
        <v>148</v>
      </c>
      <c r="E226" s="189" t="s">
        <v>334</v>
      </c>
      <c r="F226" s="190" t="s">
        <v>335</v>
      </c>
      <c r="G226" s="191" t="s">
        <v>161</v>
      </c>
      <c r="H226" s="192">
        <v>0.20799999999999999</v>
      </c>
      <c r="I226" s="193"/>
      <c r="J226" s="194">
        <f>ROUND(I226*H226,2)</f>
        <v>0</v>
      </c>
      <c r="K226" s="190" t="s">
        <v>152</v>
      </c>
      <c r="L226" s="39"/>
      <c r="M226" s="195" t="s">
        <v>1</v>
      </c>
      <c r="N226" s="196" t="s">
        <v>50</v>
      </c>
      <c r="O226" s="71"/>
      <c r="P226" s="197">
        <f>O226*H226</f>
        <v>0</v>
      </c>
      <c r="Q226" s="197">
        <v>2.6450000000000001E-2</v>
      </c>
      <c r="R226" s="197">
        <f>Q226*H226</f>
        <v>5.5015999999999997E-3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153</v>
      </c>
      <c r="AT226" s="199" t="s">
        <v>148</v>
      </c>
      <c r="AU226" s="199" t="s">
        <v>95</v>
      </c>
      <c r="AY226" s="16" t="s">
        <v>146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6" t="s">
        <v>93</v>
      </c>
      <c r="BK226" s="200">
        <f>ROUND(I226*H226,2)</f>
        <v>0</v>
      </c>
      <c r="BL226" s="16" t="s">
        <v>153</v>
      </c>
      <c r="BM226" s="199" t="s">
        <v>336</v>
      </c>
    </row>
    <row r="227" spans="1:65" s="2" customFormat="1" ht="24.2" customHeight="1" x14ac:dyDescent="0.2">
      <c r="A227" s="34"/>
      <c r="B227" s="35"/>
      <c r="C227" s="188" t="s">
        <v>248</v>
      </c>
      <c r="D227" s="188" t="s">
        <v>148</v>
      </c>
      <c r="E227" s="189" t="s">
        <v>337</v>
      </c>
      <c r="F227" s="190" t="s">
        <v>338</v>
      </c>
      <c r="G227" s="191" t="s">
        <v>156</v>
      </c>
      <c r="H227" s="192">
        <v>18.015999999999998</v>
      </c>
      <c r="I227" s="193"/>
      <c r="J227" s="194">
        <f>ROUND(I227*H227,2)</f>
        <v>0</v>
      </c>
      <c r="K227" s="190" t="s">
        <v>152</v>
      </c>
      <c r="L227" s="39"/>
      <c r="M227" s="195" t="s">
        <v>1</v>
      </c>
      <c r="N227" s="196" t="s">
        <v>50</v>
      </c>
      <c r="O227" s="71"/>
      <c r="P227" s="197">
        <f>O227*H227</f>
        <v>0</v>
      </c>
      <c r="Q227" s="197">
        <v>2.4500000000000002</v>
      </c>
      <c r="R227" s="197">
        <f>Q227*H227</f>
        <v>44.139200000000002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153</v>
      </c>
      <c r="AT227" s="199" t="s">
        <v>148</v>
      </c>
      <c r="AU227" s="199" t="s">
        <v>95</v>
      </c>
      <c r="AY227" s="16" t="s">
        <v>146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6" t="s">
        <v>93</v>
      </c>
      <c r="BK227" s="200">
        <f>ROUND(I227*H227,2)</f>
        <v>0</v>
      </c>
      <c r="BL227" s="16" t="s">
        <v>153</v>
      </c>
      <c r="BM227" s="199" t="s">
        <v>339</v>
      </c>
    </row>
    <row r="228" spans="1:65" s="2" customFormat="1" ht="29.25" x14ac:dyDescent="0.2">
      <c r="A228" s="34"/>
      <c r="B228" s="35"/>
      <c r="C228" s="36"/>
      <c r="D228" s="203" t="s">
        <v>177</v>
      </c>
      <c r="E228" s="36"/>
      <c r="F228" s="213" t="s">
        <v>340</v>
      </c>
      <c r="G228" s="36"/>
      <c r="H228" s="36"/>
      <c r="I228" s="214"/>
      <c r="J228" s="36"/>
      <c r="K228" s="36"/>
      <c r="L228" s="39"/>
      <c r="M228" s="215"/>
      <c r="N228" s="216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6" t="s">
        <v>177</v>
      </c>
      <c r="AU228" s="16" t="s">
        <v>95</v>
      </c>
    </row>
    <row r="229" spans="1:65" s="13" customFormat="1" x14ac:dyDescent="0.2">
      <c r="B229" s="201"/>
      <c r="C229" s="202"/>
      <c r="D229" s="203" t="s">
        <v>163</v>
      </c>
      <c r="E229" s="204" t="s">
        <v>1</v>
      </c>
      <c r="F229" s="205" t="s">
        <v>341</v>
      </c>
      <c r="G229" s="202"/>
      <c r="H229" s="206">
        <v>18.015999999999998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163</v>
      </c>
      <c r="AU229" s="212" t="s">
        <v>95</v>
      </c>
      <c r="AV229" s="13" t="s">
        <v>95</v>
      </c>
      <c r="AW229" s="13" t="s">
        <v>41</v>
      </c>
      <c r="AX229" s="13" t="s">
        <v>85</v>
      </c>
      <c r="AY229" s="212" t="s">
        <v>146</v>
      </c>
    </row>
    <row r="230" spans="1:65" s="14" customFormat="1" x14ac:dyDescent="0.2">
      <c r="B230" s="227"/>
      <c r="C230" s="228"/>
      <c r="D230" s="203" t="s">
        <v>163</v>
      </c>
      <c r="E230" s="229" t="s">
        <v>1</v>
      </c>
      <c r="F230" s="230" t="s">
        <v>213</v>
      </c>
      <c r="G230" s="228"/>
      <c r="H230" s="231">
        <v>18.015999999999998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163</v>
      </c>
      <c r="AU230" s="237" t="s">
        <v>95</v>
      </c>
      <c r="AV230" s="14" t="s">
        <v>153</v>
      </c>
      <c r="AW230" s="14" t="s">
        <v>41</v>
      </c>
      <c r="AX230" s="14" t="s">
        <v>93</v>
      </c>
      <c r="AY230" s="237" t="s">
        <v>146</v>
      </c>
    </row>
    <row r="231" spans="1:65" s="2" customFormat="1" ht="33" customHeight="1" x14ac:dyDescent="0.2">
      <c r="A231" s="34"/>
      <c r="B231" s="35"/>
      <c r="C231" s="188" t="s">
        <v>342</v>
      </c>
      <c r="D231" s="188" t="s">
        <v>148</v>
      </c>
      <c r="E231" s="189" t="s">
        <v>343</v>
      </c>
      <c r="F231" s="190" t="s">
        <v>344</v>
      </c>
      <c r="G231" s="191" t="s">
        <v>161</v>
      </c>
      <c r="H231" s="192">
        <v>5.38</v>
      </c>
      <c r="I231" s="193"/>
      <c r="J231" s="194">
        <f>ROUND(I231*H231,2)</f>
        <v>0</v>
      </c>
      <c r="K231" s="190" t="s">
        <v>152</v>
      </c>
      <c r="L231" s="39"/>
      <c r="M231" s="195" t="s">
        <v>1</v>
      </c>
      <c r="N231" s="196" t="s">
        <v>50</v>
      </c>
      <c r="O231" s="71"/>
      <c r="P231" s="197">
        <f>O231*H231</f>
        <v>0</v>
      </c>
      <c r="Q231" s="197">
        <v>1.031199</v>
      </c>
      <c r="R231" s="197">
        <f>Q231*H231</f>
        <v>5.5478506200000002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153</v>
      </c>
      <c r="AT231" s="199" t="s">
        <v>148</v>
      </c>
      <c r="AU231" s="199" t="s">
        <v>95</v>
      </c>
      <c r="AY231" s="16" t="s">
        <v>146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6" t="s">
        <v>93</v>
      </c>
      <c r="BK231" s="200">
        <f>ROUND(I231*H231,2)</f>
        <v>0</v>
      </c>
      <c r="BL231" s="16" t="s">
        <v>153</v>
      </c>
      <c r="BM231" s="199" t="s">
        <v>345</v>
      </c>
    </row>
    <row r="232" spans="1:65" s="2" customFormat="1" ht="19.5" x14ac:dyDescent="0.2">
      <c r="A232" s="34"/>
      <c r="B232" s="35"/>
      <c r="C232" s="36"/>
      <c r="D232" s="203" t="s">
        <v>177</v>
      </c>
      <c r="E232" s="36"/>
      <c r="F232" s="213" t="s">
        <v>346</v>
      </c>
      <c r="G232" s="36"/>
      <c r="H232" s="36"/>
      <c r="I232" s="214"/>
      <c r="J232" s="36"/>
      <c r="K232" s="36"/>
      <c r="L232" s="39"/>
      <c r="M232" s="215"/>
      <c r="N232" s="216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177</v>
      </c>
      <c r="AU232" s="16" t="s">
        <v>95</v>
      </c>
    </row>
    <row r="233" spans="1:65" s="13" customFormat="1" x14ac:dyDescent="0.2">
      <c r="B233" s="201"/>
      <c r="C233" s="202"/>
      <c r="D233" s="203" t="s">
        <v>163</v>
      </c>
      <c r="E233" s="204" t="s">
        <v>1</v>
      </c>
      <c r="F233" s="205" t="s">
        <v>347</v>
      </c>
      <c r="G233" s="202"/>
      <c r="H233" s="206">
        <v>5.38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163</v>
      </c>
      <c r="AU233" s="212" t="s">
        <v>95</v>
      </c>
      <c r="AV233" s="13" t="s">
        <v>95</v>
      </c>
      <c r="AW233" s="13" t="s">
        <v>41</v>
      </c>
      <c r="AX233" s="13" t="s">
        <v>93</v>
      </c>
      <c r="AY233" s="212" t="s">
        <v>146</v>
      </c>
    </row>
    <row r="234" spans="1:65" s="12" customFormat="1" ht="22.9" customHeight="1" x14ac:dyDescent="0.2">
      <c r="B234" s="172"/>
      <c r="C234" s="173"/>
      <c r="D234" s="174" t="s">
        <v>84</v>
      </c>
      <c r="E234" s="186" t="s">
        <v>168</v>
      </c>
      <c r="F234" s="186" t="s">
        <v>348</v>
      </c>
      <c r="G234" s="173"/>
      <c r="H234" s="173"/>
      <c r="I234" s="176"/>
      <c r="J234" s="187">
        <f>BK234</f>
        <v>0</v>
      </c>
      <c r="K234" s="173"/>
      <c r="L234" s="178"/>
      <c r="M234" s="179"/>
      <c r="N234" s="180"/>
      <c r="O234" s="180"/>
      <c r="P234" s="181">
        <f>SUM(P235:P236)</f>
        <v>0</v>
      </c>
      <c r="Q234" s="180"/>
      <c r="R234" s="181">
        <f>SUM(R235:R236)</f>
        <v>1.8072999999999999E-2</v>
      </c>
      <c r="S234" s="180"/>
      <c r="T234" s="182">
        <f>SUM(T235:T236)</f>
        <v>5.1459999999999999</v>
      </c>
      <c r="AR234" s="183" t="s">
        <v>93</v>
      </c>
      <c r="AT234" s="184" t="s">
        <v>84</v>
      </c>
      <c r="AU234" s="184" t="s">
        <v>93</v>
      </c>
      <c r="AY234" s="183" t="s">
        <v>146</v>
      </c>
      <c r="BK234" s="185">
        <f>SUM(BK235:BK236)</f>
        <v>0</v>
      </c>
    </row>
    <row r="235" spans="1:65" s="2" customFormat="1" ht="24.2" customHeight="1" x14ac:dyDescent="0.2">
      <c r="A235" s="34"/>
      <c r="B235" s="35"/>
      <c r="C235" s="188" t="s">
        <v>28</v>
      </c>
      <c r="D235" s="188" t="s">
        <v>148</v>
      </c>
      <c r="E235" s="189" t="s">
        <v>349</v>
      </c>
      <c r="F235" s="190" t="s">
        <v>350</v>
      </c>
      <c r="G235" s="191" t="s">
        <v>195</v>
      </c>
      <c r="H235" s="192">
        <v>29</v>
      </c>
      <c r="I235" s="193"/>
      <c r="J235" s="194">
        <f>ROUND(I235*H235,2)</f>
        <v>0</v>
      </c>
      <c r="K235" s="190" t="s">
        <v>152</v>
      </c>
      <c r="L235" s="39"/>
      <c r="M235" s="195" t="s">
        <v>1</v>
      </c>
      <c r="N235" s="196" t="s">
        <v>50</v>
      </c>
      <c r="O235" s="71"/>
      <c r="P235" s="197">
        <f>O235*H235</f>
        <v>0</v>
      </c>
      <c r="Q235" s="197">
        <v>5.8299999999999997E-4</v>
      </c>
      <c r="R235" s="197">
        <f>Q235*H235</f>
        <v>1.6906999999999998E-2</v>
      </c>
      <c r="S235" s="197">
        <v>0.16600000000000001</v>
      </c>
      <c r="T235" s="198">
        <f>S235*H235</f>
        <v>4.8140000000000001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153</v>
      </c>
      <c r="AT235" s="199" t="s">
        <v>148</v>
      </c>
      <c r="AU235" s="199" t="s">
        <v>95</v>
      </c>
      <c r="AY235" s="16" t="s">
        <v>146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6" t="s">
        <v>93</v>
      </c>
      <c r="BK235" s="200">
        <f>ROUND(I235*H235,2)</f>
        <v>0</v>
      </c>
      <c r="BL235" s="16" t="s">
        <v>153</v>
      </c>
      <c r="BM235" s="199" t="s">
        <v>351</v>
      </c>
    </row>
    <row r="236" spans="1:65" s="2" customFormat="1" ht="24.2" customHeight="1" x14ac:dyDescent="0.2">
      <c r="A236" s="34"/>
      <c r="B236" s="35"/>
      <c r="C236" s="188" t="s">
        <v>352</v>
      </c>
      <c r="D236" s="188" t="s">
        <v>148</v>
      </c>
      <c r="E236" s="189" t="s">
        <v>353</v>
      </c>
      <c r="F236" s="190" t="s">
        <v>354</v>
      </c>
      <c r="G236" s="191" t="s">
        <v>195</v>
      </c>
      <c r="H236" s="192">
        <v>2</v>
      </c>
      <c r="I236" s="193"/>
      <c r="J236" s="194">
        <f>ROUND(I236*H236,2)</f>
        <v>0</v>
      </c>
      <c r="K236" s="190" t="s">
        <v>152</v>
      </c>
      <c r="L236" s="39"/>
      <c r="M236" s="195" t="s">
        <v>1</v>
      </c>
      <c r="N236" s="196" t="s">
        <v>50</v>
      </c>
      <c r="O236" s="71"/>
      <c r="P236" s="197">
        <f>O236*H236</f>
        <v>0</v>
      </c>
      <c r="Q236" s="197">
        <v>5.8299999999999997E-4</v>
      </c>
      <c r="R236" s="197">
        <f>Q236*H236</f>
        <v>1.1659999999999999E-3</v>
      </c>
      <c r="S236" s="197">
        <v>0.16600000000000001</v>
      </c>
      <c r="T236" s="198">
        <f>S236*H236</f>
        <v>0.33200000000000002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153</v>
      </c>
      <c r="AT236" s="199" t="s">
        <v>148</v>
      </c>
      <c r="AU236" s="199" t="s">
        <v>95</v>
      </c>
      <c r="AY236" s="16" t="s">
        <v>146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6" t="s">
        <v>93</v>
      </c>
      <c r="BK236" s="200">
        <f>ROUND(I236*H236,2)</f>
        <v>0</v>
      </c>
      <c r="BL236" s="16" t="s">
        <v>153</v>
      </c>
      <c r="BM236" s="199" t="s">
        <v>355</v>
      </c>
    </row>
    <row r="237" spans="1:65" s="12" customFormat="1" ht="22.9" customHeight="1" x14ac:dyDescent="0.2">
      <c r="B237" s="172"/>
      <c r="C237" s="173"/>
      <c r="D237" s="174" t="s">
        <v>84</v>
      </c>
      <c r="E237" s="186" t="s">
        <v>173</v>
      </c>
      <c r="F237" s="186" t="s">
        <v>356</v>
      </c>
      <c r="G237" s="173"/>
      <c r="H237" s="173"/>
      <c r="I237" s="176"/>
      <c r="J237" s="187">
        <f>BK237</f>
        <v>0</v>
      </c>
      <c r="K237" s="173"/>
      <c r="L237" s="178"/>
      <c r="M237" s="179"/>
      <c r="N237" s="180"/>
      <c r="O237" s="180"/>
      <c r="P237" s="181">
        <f>SUM(P238:P245)</f>
        <v>0</v>
      </c>
      <c r="Q237" s="180"/>
      <c r="R237" s="181">
        <f>SUM(R238:R245)</f>
        <v>1.6092499499999999</v>
      </c>
      <c r="S237" s="180"/>
      <c r="T237" s="182">
        <f>SUM(T238:T245)</f>
        <v>1.7625</v>
      </c>
      <c r="AR237" s="183" t="s">
        <v>93</v>
      </c>
      <c r="AT237" s="184" t="s">
        <v>84</v>
      </c>
      <c r="AU237" s="184" t="s">
        <v>93</v>
      </c>
      <c r="AY237" s="183" t="s">
        <v>146</v>
      </c>
      <c r="BK237" s="185">
        <f>SUM(BK238:BK245)</f>
        <v>0</v>
      </c>
    </row>
    <row r="238" spans="1:65" s="2" customFormat="1" ht="33" customHeight="1" x14ac:dyDescent="0.2">
      <c r="A238" s="34"/>
      <c r="B238" s="35"/>
      <c r="C238" s="188" t="s">
        <v>255</v>
      </c>
      <c r="D238" s="188" t="s">
        <v>148</v>
      </c>
      <c r="E238" s="189" t="s">
        <v>357</v>
      </c>
      <c r="F238" s="190" t="s">
        <v>358</v>
      </c>
      <c r="G238" s="191" t="s">
        <v>151</v>
      </c>
      <c r="H238" s="192">
        <v>6.12</v>
      </c>
      <c r="I238" s="193"/>
      <c r="J238" s="194">
        <f>ROUND(I238*H238,2)</f>
        <v>0</v>
      </c>
      <c r="K238" s="190" t="s">
        <v>1</v>
      </c>
      <c r="L238" s="39"/>
      <c r="M238" s="195" t="s">
        <v>1</v>
      </c>
      <c r="N238" s="196" t="s">
        <v>50</v>
      </c>
      <c r="O238" s="71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153</v>
      </c>
      <c r="AT238" s="199" t="s">
        <v>148</v>
      </c>
      <c r="AU238" s="199" t="s">
        <v>95</v>
      </c>
      <c r="AY238" s="16" t="s">
        <v>146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6" t="s">
        <v>93</v>
      </c>
      <c r="BK238" s="200">
        <f>ROUND(I238*H238,2)</f>
        <v>0</v>
      </c>
      <c r="BL238" s="16" t="s">
        <v>153</v>
      </c>
      <c r="BM238" s="199" t="s">
        <v>359</v>
      </c>
    </row>
    <row r="239" spans="1:65" s="13" customFormat="1" x14ac:dyDescent="0.2">
      <c r="B239" s="201"/>
      <c r="C239" s="202"/>
      <c r="D239" s="203" t="s">
        <v>163</v>
      </c>
      <c r="E239" s="204" t="s">
        <v>1</v>
      </c>
      <c r="F239" s="205" t="s">
        <v>360</v>
      </c>
      <c r="G239" s="202"/>
      <c r="H239" s="206">
        <v>6.12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163</v>
      </c>
      <c r="AU239" s="212" t="s">
        <v>95</v>
      </c>
      <c r="AV239" s="13" t="s">
        <v>95</v>
      </c>
      <c r="AW239" s="13" t="s">
        <v>41</v>
      </c>
      <c r="AX239" s="13" t="s">
        <v>93</v>
      </c>
      <c r="AY239" s="212" t="s">
        <v>146</v>
      </c>
    </row>
    <row r="240" spans="1:65" s="2" customFormat="1" ht="33" customHeight="1" x14ac:dyDescent="0.2">
      <c r="A240" s="34"/>
      <c r="B240" s="35"/>
      <c r="C240" s="188" t="s">
        <v>361</v>
      </c>
      <c r="D240" s="188" t="s">
        <v>148</v>
      </c>
      <c r="E240" s="189" t="s">
        <v>362</v>
      </c>
      <c r="F240" s="190" t="s">
        <v>363</v>
      </c>
      <c r="G240" s="191" t="s">
        <v>161</v>
      </c>
      <c r="H240" s="192">
        <v>23.5</v>
      </c>
      <c r="I240" s="193"/>
      <c r="J240" s="194">
        <f>ROUND(I240*H240,2)</f>
        <v>0</v>
      </c>
      <c r="K240" s="190" t="s">
        <v>152</v>
      </c>
      <c r="L240" s="39"/>
      <c r="M240" s="195" t="s">
        <v>1</v>
      </c>
      <c r="N240" s="196" t="s">
        <v>50</v>
      </c>
      <c r="O240" s="71"/>
      <c r="P240" s="197">
        <f>O240*H240</f>
        <v>0</v>
      </c>
      <c r="Q240" s="197">
        <v>6.6961699999999999E-2</v>
      </c>
      <c r="R240" s="197">
        <f>Q240*H240</f>
        <v>1.57359995</v>
      </c>
      <c r="S240" s="197">
        <v>7.4999999999999997E-2</v>
      </c>
      <c r="T240" s="198">
        <f>S240*H240</f>
        <v>1.7625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153</v>
      </c>
      <c r="AT240" s="199" t="s">
        <v>148</v>
      </c>
      <c r="AU240" s="199" t="s">
        <v>95</v>
      </c>
      <c r="AY240" s="16" t="s">
        <v>146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6" t="s">
        <v>93</v>
      </c>
      <c r="BK240" s="200">
        <f>ROUND(I240*H240,2)</f>
        <v>0</v>
      </c>
      <c r="BL240" s="16" t="s">
        <v>153</v>
      </c>
      <c r="BM240" s="199" t="s">
        <v>364</v>
      </c>
    </row>
    <row r="241" spans="1:65" s="13" customFormat="1" x14ac:dyDescent="0.2">
      <c r="B241" s="201"/>
      <c r="C241" s="202"/>
      <c r="D241" s="203" t="s">
        <v>163</v>
      </c>
      <c r="E241" s="204" t="s">
        <v>1</v>
      </c>
      <c r="F241" s="205" t="s">
        <v>365</v>
      </c>
      <c r="G241" s="202"/>
      <c r="H241" s="206">
        <v>0.5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163</v>
      </c>
      <c r="AU241" s="212" t="s">
        <v>95</v>
      </c>
      <c r="AV241" s="13" t="s">
        <v>95</v>
      </c>
      <c r="AW241" s="13" t="s">
        <v>41</v>
      </c>
      <c r="AX241" s="13" t="s">
        <v>85</v>
      </c>
      <c r="AY241" s="212" t="s">
        <v>146</v>
      </c>
    </row>
    <row r="242" spans="1:65" s="13" customFormat="1" x14ac:dyDescent="0.2">
      <c r="B242" s="201"/>
      <c r="C242" s="202"/>
      <c r="D242" s="203" t="s">
        <v>163</v>
      </c>
      <c r="E242" s="204" t="s">
        <v>1</v>
      </c>
      <c r="F242" s="205" t="s">
        <v>366</v>
      </c>
      <c r="G242" s="202"/>
      <c r="H242" s="206">
        <v>23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163</v>
      </c>
      <c r="AU242" s="212" t="s">
        <v>95</v>
      </c>
      <c r="AV242" s="13" t="s">
        <v>95</v>
      </c>
      <c r="AW242" s="13" t="s">
        <v>41</v>
      </c>
      <c r="AX242" s="13" t="s">
        <v>85</v>
      </c>
      <c r="AY242" s="212" t="s">
        <v>146</v>
      </c>
    </row>
    <row r="243" spans="1:65" s="14" customFormat="1" x14ac:dyDescent="0.2">
      <c r="B243" s="227"/>
      <c r="C243" s="228"/>
      <c r="D243" s="203" t="s">
        <v>163</v>
      </c>
      <c r="E243" s="229" t="s">
        <v>1</v>
      </c>
      <c r="F243" s="230" t="s">
        <v>213</v>
      </c>
      <c r="G243" s="228"/>
      <c r="H243" s="231">
        <v>23.5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163</v>
      </c>
      <c r="AU243" s="237" t="s">
        <v>95</v>
      </c>
      <c r="AV243" s="14" t="s">
        <v>153</v>
      </c>
      <c r="AW243" s="14" t="s">
        <v>41</v>
      </c>
      <c r="AX243" s="14" t="s">
        <v>93</v>
      </c>
      <c r="AY243" s="237" t="s">
        <v>146</v>
      </c>
    </row>
    <row r="244" spans="1:65" s="2" customFormat="1" ht="16.5" customHeight="1" x14ac:dyDescent="0.2">
      <c r="A244" s="34"/>
      <c r="B244" s="35"/>
      <c r="C244" s="217" t="s">
        <v>260</v>
      </c>
      <c r="D244" s="217" t="s">
        <v>192</v>
      </c>
      <c r="E244" s="218" t="s">
        <v>367</v>
      </c>
      <c r="F244" s="219" t="s">
        <v>368</v>
      </c>
      <c r="G244" s="220" t="s">
        <v>276</v>
      </c>
      <c r="H244" s="221">
        <v>35.65</v>
      </c>
      <c r="I244" s="222"/>
      <c r="J244" s="223">
        <f>ROUND(I244*H244,2)</f>
        <v>0</v>
      </c>
      <c r="K244" s="219" t="s">
        <v>152</v>
      </c>
      <c r="L244" s="224"/>
      <c r="M244" s="225" t="s">
        <v>1</v>
      </c>
      <c r="N244" s="226" t="s">
        <v>50</v>
      </c>
      <c r="O244" s="71"/>
      <c r="P244" s="197">
        <f>O244*H244</f>
        <v>0</v>
      </c>
      <c r="Q244" s="197">
        <v>1E-3</v>
      </c>
      <c r="R244" s="197">
        <f>Q244*H244</f>
        <v>3.5650000000000001E-2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171</v>
      </c>
      <c r="AT244" s="199" t="s">
        <v>192</v>
      </c>
      <c r="AU244" s="199" t="s">
        <v>95</v>
      </c>
      <c r="AY244" s="16" t="s">
        <v>146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6" t="s">
        <v>93</v>
      </c>
      <c r="BK244" s="200">
        <f>ROUND(I244*H244,2)</f>
        <v>0</v>
      </c>
      <c r="BL244" s="16" t="s">
        <v>153</v>
      </c>
      <c r="BM244" s="199" t="s">
        <v>369</v>
      </c>
    </row>
    <row r="245" spans="1:65" s="13" customFormat="1" x14ac:dyDescent="0.2">
      <c r="B245" s="201"/>
      <c r="C245" s="202"/>
      <c r="D245" s="203" t="s">
        <v>163</v>
      </c>
      <c r="E245" s="204" t="s">
        <v>1</v>
      </c>
      <c r="F245" s="205" t="s">
        <v>370</v>
      </c>
      <c r="G245" s="202"/>
      <c r="H245" s="206">
        <v>35.65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163</v>
      </c>
      <c r="AU245" s="212" t="s">
        <v>95</v>
      </c>
      <c r="AV245" s="13" t="s">
        <v>95</v>
      </c>
      <c r="AW245" s="13" t="s">
        <v>41</v>
      </c>
      <c r="AX245" s="13" t="s">
        <v>93</v>
      </c>
      <c r="AY245" s="212" t="s">
        <v>146</v>
      </c>
    </row>
    <row r="246" spans="1:65" s="12" customFormat="1" ht="22.9" customHeight="1" x14ac:dyDescent="0.2">
      <c r="B246" s="172"/>
      <c r="C246" s="173"/>
      <c r="D246" s="174" t="s">
        <v>84</v>
      </c>
      <c r="E246" s="186" t="s">
        <v>191</v>
      </c>
      <c r="F246" s="186" t="s">
        <v>371</v>
      </c>
      <c r="G246" s="173"/>
      <c r="H246" s="173"/>
      <c r="I246" s="176"/>
      <c r="J246" s="187">
        <f>BK246</f>
        <v>0</v>
      </c>
      <c r="K246" s="173"/>
      <c r="L246" s="178"/>
      <c r="M246" s="179"/>
      <c r="N246" s="180"/>
      <c r="O246" s="180"/>
      <c r="P246" s="181">
        <f>SUM(P247:P277)</f>
        <v>0</v>
      </c>
      <c r="Q246" s="180"/>
      <c r="R246" s="181">
        <f>SUM(R247:R277)</f>
        <v>15.11585829256</v>
      </c>
      <c r="S246" s="180"/>
      <c r="T246" s="182">
        <f>SUM(T247:T277)</f>
        <v>24.655650000000001</v>
      </c>
      <c r="AR246" s="183" t="s">
        <v>93</v>
      </c>
      <c r="AT246" s="184" t="s">
        <v>84</v>
      </c>
      <c r="AU246" s="184" t="s">
        <v>93</v>
      </c>
      <c r="AY246" s="183" t="s">
        <v>146</v>
      </c>
      <c r="BK246" s="185">
        <f>SUM(BK247:BK277)</f>
        <v>0</v>
      </c>
    </row>
    <row r="247" spans="1:65" s="2" customFormat="1" ht="16.5" customHeight="1" x14ac:dyDescent="0.2">
      <c r="A247" s="34"/>
      <c r="B247" s="35"/>
      <c r="C247" s="188" t="s">
        <v>372</v>
      </c>
      <c r="D247" s="188" t="s">
        <v>148</v>
      </c>
      <c r="E247" s="189" t="s">
        <v>373</v>
      </c>
      <c r="F247" s="190" t="s">
        <v>374</v>
      </c>
      <c r="G247" s="191" t="s">
        <v>151</v>
      </c>
      <c r="H247" s="192">
        <v>22.86</v>
      </c>
      <c r="I247" s="193"/>
      <c r="J247" s="194">
        <f>ROUND(I247*H247,2)</f>
        <v>0</v>
      </c>
      <c r="K247" s="190" t="s">
        <v>152</v>
      </c>
      <c r="L247" s="39"/>
      <c r="M247" s="195" t="s">
        <v>1</v>
      </c>
      <c r="N247" s="196" t="s">
        <v>50</v>
      </c>
      <c r="O247" s="71"/>
      <c r="P247" s="197">
        <f>O247*H247</f>
        <v>0</v>
      </c>
      <c r="Q247" s="197">
        <v>1.17E-3</v>
      </c>
      <c r="R247" s="197">
        <f>Q247*H247</f>
        <v>2.6746200000000001E-2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153</v>
      </c>
      <c r="AT247" s="199" t="s">
        <v>148</v>
      </c>
      <c r="AU247" s="199" t="s">
        <v>95</v>
      </c>
      <c r="AY247" s="16" t="s">
        <v>146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6" t="s">
        <v>93</v>
      </c>
      <c r="BK247" s="200">
        <f>ROUND(I247*H247,2)</f>
        <v>0</v>
      </c>
      <c r="BL247" s="16" t="s">
        <v>153</v>
      </c>
      <c r="BM247" s="199" t="s">
        <v>375</v>
      </c>
    </row>
    <row r="248" spans="1:65" s="13" customFormat="1" x14ac:dyDescent="0.2">
      <c r="B248" s="201"/>
      <c r="C248" s="202"/>
      <c r="D248" s="203" t="s">
        <v>163</v>
      </c>
      <c r="E248" s="204" t="s">
        <v>1</v>
      </c>
      <c r="F248" s="205" t="s">
        <v>376</v>
      </c>
      <c r="G248" s="202"/>
      <c r="H248" s="206">
        <v>22.86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163</v>
      </c>
      <c r="AU248" s="212" t="s">
        <v>95</v>
      </c>
      <c r="AV248" s="13" t="s">
        <v>95</v>
      </c>
      <c r="AW248" s="13" t="s">
        <v>41</v>
      </c>
      <c r="AX248" s="13" t="s">
        <v>93</v>
      </c>
      <c r="AY248" s="212" t="s">
        <v>146</v>
      </c>
    </row>
    <row r="249" spans="1:65" s="2" customFormat="1" ht="16.5" customHeight="1" x14ac:dyDescent="0.2">
      <c r="A249" s="34"/>
      <c r="B249" s="35"/>
      <c r="C249" s="188" t="s">
        <v>263</v>
      </c>
      <c r="D249" s="188" t="s">
        <v>148</v>
      </c>
      <c r="E249" s="189" t="s">
        <v>377</v>
      </c>
      <c r="F249" s="190" t="s">
        <v>378</v>
      </c>
      <c r="G249" s="191" t="s">
        <v>151</v>
      </c>
      <c r="H249" s="192">
        <v>22.86</v>
      </c>
      <c r="I249" s="193"/>
      <c r="J249" s="194">
        <f>ROUND(I249*H249,2)</f>
        <v>0</v>
      </c>
      <c r="K249" s="190" t="s">
        <v>152</v>
      </c>
      <c r="L249" s="39"/>
      <c r="M249" s="195" t="s">
        <v>1</v>
      </c>
      <c r="N249" s="196" t="s">
        <v>50</v>
      </c>
      <c r="O249" s="71"/>
      <c r="P249" s="197">
        <f>O249*H249</f>
        <v>0</v>
      </c>
      <c r="Q249" s="197">
        <v>5.8049999999999996E-4</v>
      </c>
      <c r="R249" s="197">
        <f>Q249*H249</f>
        <v>1.3270229999999999E-2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153</v>
      </c>
      <c r="AT249" s="199" t="s">
        <v>148</v>
      </c>
      <c r="AU249" s="199" t="s">
        <v>95</v>
      </c>
      <c r="AY249" s="16" t="s">
        <v>146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6" t="s">
        <v>93</v>
      </c>
      <c r="BK249" s="200">
        <f>ROUND(I249*H249,2)</f>
        <v>0</v>
      </c>
      <c r="BL249" s="16" t="s">
        <v>153</v>
      </c>
      <c r="BM249" s="199" t="s">
        <v>379</v>
      </c>
    </row>
    <row r="250" spans="1:65" s="2" customFormat="1" ht="39" x14ac:dyDescent="0.2">
      <c r="A250" s="34"/>
      <c r="B250" s="35"/>
      <c r="C250" s="36"/>
      <c r="D250" s="203" t="s">
        <v>177</v>
      </c>
      <c r="E250" s="36"/>
      <c r="F250" s="213" t="s">
        <v>380</v>
      </c>
      <c r="G250" s="36"/>
      <c r="H250" s="36"/>
      <c r="I250" s="214"/>
      <c r="J250" s="36"/>
      <c r="K250" s="36"/>
      <c r="L250" s="39"/>
      <c r="M250" s="215"/>
      <c r="N250" s="216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6" t="s">
        <v>177</v>
      </c>
      <c r="AU250" s="16" t="s">
        <v>95</v>
      </c>
    </row>
    <row r="251" spans="1:65" s="2" customFormat="1" ht="16.5" customHeight="1" x14ac:dyDescent="0.2">
      <c r="A251" s="34"/>
      <c r="B251" s="35"/>
      <c r="C251" s="217" t="s">
        <v>381</v>
      </c>
      <c r="D251" s="217" t="s">
        <v>192</v>
      </c>
      <c r="E251" s="218" t="s">
        <v>295</v>
      </c>
      <c r="F251" s="219" t="s">
        <v>296</v>
      </c>
      <c r="G251" s="220" t="s">
        <v>183</v>
      </c>
      <c r="H251" s="221">
        <v>0.60599999999999998</v>
      </c>
      <c r="I251" s="222"/>
      <c r="J251" s="223">
        <f>ROUND(I251*H251,2)</f>
        <v>0</v>
      </c>
      <c r="K251" s="219" t="s">
        <v>1</v>
      </c>
      <c r="L251" s="224"/>
      <c r="M251" s="225" t="s">
        <v>1</v>
      </c>
      <c r="N251" s="226" t="s">
        <v>50</v>
      </c>
      <c r="O251" s="7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171</v>
      </c>
      <c r="AT251" s="199" t="s">
        <v>192</v>
      </c>
      <c r="AU251" s="199" t="s">
        <v>95</v>
      </c>
      <c r="AY251" s="16" t="s">
        <v>146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6" t="s">
        <v>93</v>
      </c>
      <c r="BK251" s="200">
        <f>ROUND(I251*H251,2)</f>
        <v>0</v>
      </c>
      <c r="BL251" s="16" t="s">
        <v>153</v>
      </c>
      <c r="BM251" s="199" t="s">
        <v>382</v>
      </c>
    </row>
    <row r="252" spans="1:65" s="13" customFormat="1" x14ac:dyDescent="0.2">
      <c r="B252" s="201"/>
      <c r="C252" s="202"/>
      <c r="D252" s="203" t="s">
        <v>163</v>
      </c>
      <c r="E252" s="204" t="s">
        <v>1</v>
      </c>
      <c r="F252" s="205" t="s">
        <v>383</v>
      </c>
      <c r="G252" s="202"/>
      <c r="H252" s="206">
        <v>0.60599999999999998</v>
      </c>
      <c r="I252" s="207"/>
      <c r="J252" s="202"/>
      <c r="K252" s="202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163</v>
      </c>
      <c r="AU252" s="212" t="s">
        <v>95</v>
      </c>
      <c r="AV252" s="13" t="s">
        <v>95</v>
      </c>
      <c r="AW252" s="13" t="s">
        <v>41</v>
      </c>
      <c r="AX252" s="13" t="s">
        <v>93</v>
      </c>
      <c r="AY252" s="212" t="s">
        <v>146</v>
      </c>
    </row>
    <row r="253" spans="1:65" s="2" customFormat="1" ht="33" customHeight="1" x14ac:dyDescent="0.2">
      <c r="A253" s="34"/>
      <c r="B253" s="35"/>
      <c r="C253" s="188" t="s">
        <v>268</v>
      </c>
      <c r="D253" s="188" t="s">
        <v>148</v>
      </c>
      <c r="E253" s="189" t="s">
        <v>384</v>
      </c>
      <c r="F253" s="190" t="s">
        <v>385</v>
      </c>
      <c r="G253" s="191" t="s">
        <v>151</v>
      </c>
      <c r="H253" s="192">
        <v>9.1530000000000005</v>
      </c>
      <c r="I253" s="193"/>
      <c r="J253" s="194">
        <f>ROUND(I253*H253,2)</f>
        <v>0</v>
      </c>
      <c r="K253" s="190" t="s">
        <v>152</v>
      </c>
      <c r="L253" s="39"/>
      <c r="M253" s="195" t="s">
        <v>1</v>
      </c>
      <c r="N253" s="196" t="s">
        <v>50</v>
      </c>
      <c r="O253" s="71"/>
      <c r="P253" s="197">
        <f>O253*H253</f>
        <v>0</v>
      </c>
      <c r="Q253" s="197">
        <v>0.15539952000000001</v>
      </c>
      <c r="R253" s="197">
        <f>Q253*H253</f>
        <v>1.4223718065600002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153</v>
      </c>
      <c r="AT253" s="199" t="s">
        <v>148</v>
      </c>
      <c r="AU253" s="199" t="s">
        <v>95</v>
      </c>
      <c r="AY253" s="16" t="s">
        <v>146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6" t="s">
        <v>93</v>
      </c>
      <c r="BK253" s="200">
        <f>ROUND(I253*H253,2)</f>
        <v>0</v>
      </c>
      <c r="BL253" s="16" t="s">
        <v>153</v>
      </c>
      <c r="BM253" s="199" t="s">
        <v>386</v>
      </c>
    </row>
    <row r="254" spans="1:65" s="13" customFormat="1" x14ac:dyDescent="0.2">
      <c r="B254" s="201"/>
      <c r="C254" s="202"/>
      <c r="D254" s="203" t="s">
        <v>163</v>
      </c>
      <c r="E254" s="204" t="s">
        <v>1</v>
      </c>
      <c r="F254" s="205" t="s">
        <v>387</v>
      </c>
      <c r="G254" s="202"/>
      <c r="H254" s="206">
        <v>9.1530000000000005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163</v>
      </c>
      <c r="AU254" s="212" t="s">
        <v>95</v>
      </c>
      <c r="AV254" s="13" t="s">
        <v>95</v>
      </c>
      <c r="AW254" s="13" t="s">
        <v>41</v>
      </c>
      <c r="AX254" s="13" t="s">
        <v>93</v>
      </c>
      <c r="AY254" s="212" t="s">
        <v>146</v>
      </c>
    </row>
    <row r="255" spans="1:65" s="2" customFormat="1" ht="16.5" customHeight="1" x14ac:dyDescent="0.2">
      <c r="A255" s="34"/>
      <c r="B255" s="35"/>
      <c r="C255" s="217" t="s">
        <v>388</v>
      </c>
      <c r="D255" s="217" t="s">
        <v>192</v>
      </c>
      <c r="E255" s="218" t="s">
        <v>389</v>
      </c>
      <c r="F255" s="219" t="s">
        <v>390</v>
      </c>
      <c r="G255" s="220" t="s">
        <v>151</v>
      </c>
      <c r="H255" s="221">
        <v>9.3360000000000003</v>
      </c>
      <c r="I255" s="222"/>
      <c r="J255" s="223">
        <f>ROUND(I255*H255,2)</f>
        <v>0</v>
      </c>
      <c r="K255" s="219" t="s">
        <v>152</v>
      </c>
      <c r="L255" s="224"/>
      <c r="M255" s="225" t="s">
        <v>1</v>
      </c>
      <c r="N255" s="226" t="s">
        <v>50</v>
      </c>
      <c r="O255" s="71"/>
      <c r="P255" s="197">
        <f>O255*H255</f>
        <v>0</v>
      </c>
      <c r="Q255" s="197">
        <v>8.5000000000000006E-2</v>
      </c>
      <c r="R255" s="197">
        <f>Q255*H255</f>
        <v>0.79356000000000004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171</v>
      </c>
      <c r="AT255" s="199" t="s">
        <v>192</v>
      </c>
      <c r="AU255" s="199" t="s">
        <v>95</v>
      </c>
      <c r="AY255" s="16" t="s">
        <v>146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6" t="s">
        <v>93</v>
      </c>
      <c r="BK255" s="200">
        <f>ROUND(I255*H255,2)</f>
        <v>0</v>
      </c>
      <c r="BL255" s="16" t="s">
        <v>153</v>
      </c>
      <c r="BM255" s="199" t="s">
        <v>391</v>
      </c>
    </row>
    <row r="256" spans="1:65" s="13" customFormat="1" x14ac:dyDescent="0.2">
      <c r="B256" s="201"/>
      <c r="C256" s="202"/>
      <c r="D256" s="203" t="s">
        <v>163</v>
      </c>
      <c r="E256" s="204" t="s">
        <v>1</v>
      </c>
      <c r="F256" s="205" t="s">
        <v>392</v>
      </c>
      <c r="G256" s="202"/>
      <c r="H256" s="206">
        <v>9.3360000000000003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163</v>
      </c>
      <c r="AU256" s="212" t="s">
        <v>95</v>
      </c>
      <c r="AV256" s="13" t="s">
        <v>95</v>
      </c>
      <c r="AW256" s="13" t="s">
        <v>41</v>
      </c>
      <c r="AX256" s="13" t="s">
        <v>93</v>
      </c>
      <c r="AY256" s="212" t="s">
        <v>146</v>
      </c>
    </row>
    <row r="257" spans="1:65" s="2" customFormat="1" ht="24.2" customHeight="1" x14ac:dyDescent="0.2">
      <c r="A257" s="34"/>
      <c r="B257" s="35"/>
      <c r="C257" s="188" t="s">
        <v>271</v>
      </c>
      <c r="D257" s="188" t="s">
        <v>148</v>
      </c>
      <c r="E257" s="189" t="s">
        <v>393</v>
      </c>
      <c r="F257" s="190" t="s">
        <v>394</v>
      </c>
      <c r="G257" s="191" t="s">
        <v>195</v>
      </c>
      <c r="H257" s="192">
        <v>2</v>
      </c>
      <c r="I257" s="193"/>
      <c r="J257" s="194">
        <f>ROUND(I257*H257,2)</f>
        <v>0</v>
      </c>
      <c r="K257" s="190" t="s">
        <v>152</v>
      </c>
      <c r="L257" s="39"/>
      <c r="M257" s="195" t="s">
        <v>1</v>
      </c>
      <c r="N257" s="196" t="s">
        <v>50</v>
      </c>
      <c r="O257" s="71"/>
      <c r="P257" s="197">
        <f>O257*H257</f>
        <v>0</v>
      </c>
      <c r="Q257" s="197">
        <v>6.9999999999999999E-4</v>
      </c>
      <c r="R257" s="197">
        <f>Q257*H257</f>
        <v>1.4E-3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153</v>
      </c>
      <c r="AT257" s="199" t="s">
        <v>148</v>
      </c>
      <c r="AU257" s="199" t="s">
        <v>95</v>
      </c>
      <c r="AY257" s="16" t="s">
        <v>146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6" t="s">
        <v>93</v>
      </c>
      <c r="BK257" s="200">
        <f>ROUND(I257*H257,2)</f>
        <v>0</v>
      </c>
      <c r="BL257" s="16" t="s">
        <v>153</v>
      </c>
      <c r="BM257" s="199" t="s">
        <v>395</v>
      </c>
    </row>
    <row r="258" spans="1:65" s="2" customFormat="1" ht="24.2" customHeight="1" x14ac:dyDescent="0.2">
      <c r="A258" s="34"/>
      <c r="B258" s="35"/>
      <c r="C258" s="217" t="s">
        <v>396</v>
      </c>
      <c r="D258" s="217" t="s">
        <v>192</v>
      </c>
      <c r="E258" s="218" t="s">
        <v>397</v>
      </c>
      <c r="F258" s="219" t="s">
        <v>398</v>
      </c>
      <c r="G258" s="220" t="s">
        <v>195</v>
      </c>
      <c r="H258" s="221">
        <v>2</v>
      </c>
      <c r="I258" s="222"/>
      <c r="J258" s="223">
        <f>ROUND(I258*H258,2)</f>
        <v>0</v>
      </c>
      <c r="K258" s="219" t="s">
        <v>152</v>
      </c>
      <c r="L258" s="224"/>
      <c r="M258" s="225" t="s">
        <v>1</v>
      </c>
      <c r="N258" s="226" t="s">
        <v>50</v>
      </c>
      <c r="O258" s="71"/>
      <c r="P258" s="197">
        <f>O258*H258</f>
        <v>0</v>
      </c>
      <c r="Q258" s="197">
        <v>1.2999999999999999E-3</v>
      </c>
      <c r="R258" s="197">
        <f>Q258*H258</f>
        <v>2.5999999999999999E-3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171</v>
      </c>
      <c r="AT258" s="199" t="s">
        <v>192</v>
      </c>
      <c r="AU258" s="199" t="s">
        <v>95</v>
      </c>
      <c r="AY258" s="16" t="s">
        <v>146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6" t="s">
        <v>93</v>
      </c>
      <c r="BK258" s="200">
        <f>ROUND(I258*H258,2)</f>
        <v>0</v>
      </c>
      <c r="BL258" s="16" t="s">
        <v>153</v>
      </c>
      <c r="BM258" s="199" t="s">
        <v>399</v>
      </c>
    </row>
    <row r="259" spans="1:65" s="2" customFormat="1" ht="16.5" customHeight="1" x14ac:dyDescent="0.2">
      <c r="A259" s="34"/>
      <c r="B259" s="35"/>
      <c r="C259" s="188" t="s">
        <v>281</v>
      </c>
      <c r="D259" s="188" t="s">
        <v>148</v>
      </c>
      <c r="E259" s="189" t="s">
        <v>400</v>
      </c>
      <c r="F259" s="190" t="s">
        <v>401</v>
      </c>
      <c r="G259" s="191" t="s">
        <v>183</v>
      </c>
      <c r="H259" s="192">
        <v>30</v>
      </c>
      <c r="I259" s="193"/>
      <c r="J259" s="194">
        <f>ROUND(I259*H259,2)</f>
        <v>0</v>
      </c>
      <c r="K259" s="190" t="s">
        <v>1</v>
      </c>
      <c r="L259" s="39"/>
      <c r="M259" s="195" t="s">
        <v>1</v>
      </c>
      <c r="N259" s="196" t="s">
        <v>50</v>
      </c>
      <c r="O259" s="7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153</v>
      </c>
      <c r="AT259" s="199" t="s">
        <v>148</v>
      </c>
      <c r="AU259" s="199" t="s">
        <v>95</v>
      </c>
      <c r="AY259" s="16" t="s">
        <v>146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6" t="s">
        <v>93</v>
      </c>
      <c r="BK259" s="200">
        <f>ROUND(I259*H259,2)</f>
        <v>0</v>
      </c>
      <c r="BL259" s="16" t="s">
        <v>153</v>
      </c>
      <c r="BM259" s="199" t="s">
        <v>402</v>
      </c>
    </row>
    <row r="260" spans="1:65" s="2" customFormat="1" ht="16.5" customHeight="1" x14ac:dyDescent="0.2">
      <c r="A260" s="34"/>
      <c r="B260" s="35"/>
      <c r="C260" s="188" t="s">
        <v>403</v>
      </c>
      <c r="D260" s="188" t="s">
        <v>148</v>
      </c>
      <c r="E260" s="189" t="s">
        <v>404</v>
      </c>
      <c r="F260" s="190" t="s">
        <v>405</v>
      </c>
      <c r="G260" s="191" t="s">
        <v>156</v>
      </c>
      <c r="H260" s="192">
        <v>5.8440000000000003</v>
      </c>
      <c r="I260" s="193"/>
      <c r="J260" s="194">
        <f>ROUND(I260*H260,2)</f>
        <v>0</v>
      </c>
      <c r="K260" s="190" t="s">
        <v>152</v>
      </c>
      <c r="L260" s="39"/>
      <c r="M260" s="195" t="s">
        <v>1</v>
      </c>
      <c r="N260" s="196" t="s">
        <v>50</v>
      </c>
      <c r="O260" s="71"/>
      <c r="P260" s="197">
        <f>O260*H260</f>
        <v>0</v>
      </c>
      <c r="Q260" s="197">
        <v>0.12</v>
      </c>
      <c r="R260" s="197">
        <f>Q260*H260</f>
        <v>0.70128000000000001</v>
      </c>
      <c r="S260" s="197">
        <v>2.4900000000000002</v>
      </c>
      <c r="T260" s="198">
        <f>S260*H260</f>
        <v>14.551560000000002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153</v>
      </c>
      <c r="AT260" s="199" t="s">
        <v>148</v>
      </c>
      <c r="AU260" s="199" t="s">
        <v>95</v>
      </c>
      <c r="AY260" s="16" t="s">
        <v>146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6" t="s">
        <v>93</v>
      </c>
      <c r="BK260" s="200">
        <f>ROUND(I260*H260,2)</f>
        <v>0</v>
      </c>
      <c r="BL260" s="16" t="s">
        <v>153</v>
      </c>
      <c r="BM260" s="199" t="s">
        <v>406</v>
      </c>
    </row>
    <row r="261" spans="1:65" s="13" customFormat="1" x14ac:dyDescent="0.2">
      <c r="B261" s="201"/>
      <c r="C261" s="202"/>
      <c r="D261" s="203" t="s">
        <v>163</v>
      </c>
      <c r="E261" s="204" t="s">
        <v>1</v>
      </c>
      <c r="F261" s="205" t="s">
        <v>407</v>
      </c>
      <c r="G261" s="202"/>
      <c r="H261" s="206">
        <v>5.8440000000000003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163</v>
      </c>
      <c r="AU261" s="212" t="s">
        <v>95</v>
      </c>
      <c r="AV261" s="13" t="s">
        <v>95</v>
      </c>
      <c r="AW261" s="13" t="s">
        <v>41</v>
      </c>
      <c r="AX261" s="13" t="s">
        <v>93</v>
      </c>
      <c r="AY261" s="212" t="s">
        <v>146</v>
      </c>
    </row>
    <row r="262" spans="1:65" s="2" customFormat="1" ht="24.2" customHeight="1" x14ac:dyDescent="0.2">
      <c r="A262" s="34"/>
      <c r="B262" s="35"/>
      <c r="C262" s="188" t="s">
        <v>277</v>
      </c>
      <c r="D262" s="188" t="s">
        <v>148</v>
      </c>
      <c r="E262" s="189" t="s">
        <v>408</v>
      </c>
      <c r="F262" s="190" t="s">
        <v>409</v>
      </c>
      <c r="G262" s="191" t="s">
        <v>151</v>
      </c>
      <c r="H262" s="192">
        <v>20.8</v>
      </c>
      <c r="I262" s="193"/>
      <c r="J262" s="194">
        <f>ROUND(I262*H262,2)</f>
        <v>0</v>
      </c>
      <c r="K262" s="190" t="s">
        <v>152</v>
      </c>
      <c r="L262" s="39"/>
      <c r="M262" s="195" t="s">
        <v>1</v>
      </c>
      <c r="N262" s="196" t="s">
        <v>50</v>
      </c>
      <c r="O262" s="71"/>
      <c r="P262" s="197">
        <f>O262*H262</f>
        <v>0</v>
      </c>
      <c r="Q262" s="197">
        <v>2.2936000000000001E-4</v>
      </c>
      <c r="R262" s="197">
        <f>Q262*H262</f>
        <v>4.7706880000000004E-3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153</v>
      </c>
      <c r="AT262" s="199" t="s">
        <v>148</v>
      </c>
      <c r="AU262" s="199" t="s">
        <v>95</v>
      </c>
      <c r="AY262" s="16" t="s">
        <v>146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6" t="s">
        <v>93</v>
      </c>
      <c r="BK262" s="200">
        <f>ROUND(I262*H262,2)</f>
        <v>0</v>
      </c>
      <c r="BL262" s="16" t="s">
        <v>153</v>
      </c>
      <c r="BM262" s="199" t="s">
        <v>410</v>
      </c>
    </row>
    <row r="263" spans="1:65" s="13" customFormat="1" x14ac:dyDescent="0.2">
      <c r="B263" s="201"/>
      <c r="C263" s="202"/>
      <c r="D263" s="203" t="s">
        <v>163</v>
      </c>
      <c r="E263" s="204" t="s">
        <v>1</v>
      </c>
      <c r="F263" s="205" t="s">
        <v>411</v>
      </c>
      <c r="G263" s="202"/>
      <c r="H263" s="206">
        <v>20.8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163</v>
      </c>
      <c r="AU263" s="212" t="s">
        <v>95</v>
      </c>
      <c r="AV263" s="13" t="s">
        <v>95</v>
      </c>
      <c r="AW263" s="13" t="s">
        <v>41</v>
      </c>
      <c r="AX263" s="13" t="s">
        <v>93</v>
      </c>
      <c r="AY263" s="212" t="s">
        <v>146</v>
      </c>
    </row>
    <row r="264" spans="1:65" s="2" customFormat="1" ht="24.2" customHeight="1" x14ac:dyDescent="0.2">
      <c r="A264" s="34"/>
      <c r="B264" s="35"/>
      <c r="C264" s="188" t="s">
        <v>412</v>
      </c>
      <c r="D264" s="188" t="s">
        <v>148</v>
      </c>
      <c r="E264" s="189" t="s">
        <v>413</v>
      </c>
      <c r="F264" s="190" t="s">
        <v>414</v>
      </c>
      <c r="G264" s="191" t="s">
        <v>161</v>
      </c>
      <c r="H264" s="192">
        <v>143.887</v>
      </c>
      <c r="I264" s="193"/>
      <c r="J264" s="194">
        <f>ROUND(I264*H264,2)</f>
        <v>0</v>
      </c>
      <c r="K264" s="190" t="s">
        <v>152</v>
      </c>
      <c r="L264" s="39"/>
      <c r="M264" s="195" t="s">
        <v>1</v>
      </c>
      <c r="N264" s="196" t="s">
        <v>50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6.5000000000000002E-2</v>
      </c>
      <c r="T264" s="198">
        <f>S264*H264</f>
        <v>9.3526550000000004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153</v>
      </c>
      <c r="AT264" s="199" t="s">
        <v>148</v>
      </c>
      <c r="AU264" s="199" t="s">
        <v>95</v>
      </c>
      <c r="AY264" s="16" t="s">
        <v>146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6" t="s">
        <v>93</v>
      </c>
      <c r="BK264" s="200">
        <f>ROUND(I264*H264,2)</f>
        <v>0</v>
      </c>
      <c r="BL264" s="16" t="s">
        <v>153</v>
      </c>
      <c r="BM264" s="199" t="s">
        <v>415</v>
      </c>
    </row>
    <row r="265" spans="1:65" s="13" customFormat="1" ht="22.5" x14ac:dyDescent="0.2">
      <c r="B265" s="201"/>
      <c r="C265" s="202"/>
      <c r="D265" s="203" t="s">
        <v>163</v>
      </c>
      <c r="E265" s="204" t="s">
        <v>1</v>
      </c>
      <c r="F265" s="205" t="s">
        <v>416</v>
      </c>
      <c r="G265" s="202"/>
      <c r="H265" s="206">
        <v>143.887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163</v>
      </c>
      <c r="AU265" s="212" t="s">
        <v>95</v>
      </c>
      <c r="AV265" s="13" t="s">
        <v>95</v>
      </c>
      <c r="AW265" s="13" t="s">
        <v>41</v>
      </c>
      <c r="AX265" s="13" t="s">
        <v>93</v>
      </c>
      <c r="AY265" s="212" t="s">
        <v>146</v>
      </c>
    </row>
    <row r="266" spans="1:65" s="2" customFormat="1" ht="24.2" customHeight="1" x14ac:dyDescent="0.2">
      <c r="A266" s="34"/>
      <c r="B266" s="35"/>
      <c r="C266" s="188" t="s">
        <v>289</v>
      </c>
      <c r="D266" s="188" t="s">
        <v>148</v>
      </c>
      <c r="E266" s="189" t="s">
        <v>417</v>
      </c>
      <c r="F266" s="190" t="s">
        <v>418</v>
      </c>
      <c r="G266" s="191" t="s">
        <v>161</v>
      </c>
      <c r="H266" s="192">
        <v>143.887</v>
      </c>
      <c r="I266" s="193"/>
      <c r="J266" s="194">
        <f>ROUND(I266*H266,2)</f>
        <v>0</v>
      </c>
      <c r="K266" s="190" t="s">
        <v>152</v>
      </c>
      <c r="L266" s="39"/>
      <c r="M266" s="195" t="s">
        <v>1</v>
      </c>
      <c r="N266" s="196" t="s">
        <v>50</v>
      </c>
      <c r="O266" s="71"/>
      <c r="P266" s="197">
        <f>O266*H266</f>
        <v>0</v>
      </c>
      <c r="Q266" s="197">
        <v>5.0600000000000003E-3</v>
      </c>
      <c r="R266" s="197">
        <f>Q266*H266</f>
        <v>0.72806822000000004</v>
      </c>
      <c r="S266" s="197">
        <v>5.0000000000000001E-3</v>
      </c>
      <c r="T266" s="198">
        <f>S266*H266</f>
        <v>0.71943500000000005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153</v>
      </c>
      <c r="AT266" s="199" t="s">
        <v>148</v>
      </c>
      <c r="AU266" s="199" t="s">
        <v>95</v>
      </c>
      <c r="AY266" s="16" t="s">
        <v>146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6" t="s">
        <v>93</v>
      </c>
      <c r="BK266" s="200">
        <f>ROUND(I266*H266,2)</f>
        <v>0</v>
      </c>
      <c r="BL266" s="16" t="s">
        <v>153</v>
      </c>
      <c r="BM266" s="199" t="s">
        <v>419</v>
      </c>
    </row>
    <row r="267" spans="1:65" s="2" customFormat="1" ht="24.2" customHeight="1" x14ac:dyDescent="0.2">
      <c r="A267" s="34"/>
      <c r="B267" s="35"/>
      <c r="C267" s="188" t="s">
        <v>420</v>
      </c>
      <c r="D267" s="188" t="s">
        <v>148</v>
      </c>
      <c r="E267" s="189" t="s">
        <v>421</v>
      </c>
      <c r="F267" s="190" t="s">
        <v>422</v>
      </c>
      <c r="G267" s="191" t="s">
        <v>161</v>
      </c>
      <c r="H267" s="192">
        <v>143.887</v>
      </c>
      <c r="I267" s="193"/>
      <c r="J267" s="194">
        <f>ROUND(I267*H267,2)</f>
        <v>0</v>
      </c>
      <c r="K267" s="190" t="s">
        <v>152</v>
      </c>
      <c r="L267" s="39"/>
      <c r="M267" s="195" t="s">
        <v>1</v>
      </c>
      <c r="N267" s="196" t="s">
        <v>50</v>
      </c>
      <c r="O267" s="71"/>
      <c r="P267" s="197">
        <f>O267*H267</f>
        <v>0</v>
      </c>
      <c r="Q267" s="197">
        <v>7.8163999999999997E-2</v>
      </c>
      <c r="R267" s="197">
        <f>Q267*H267</f>
        <v>11.246783468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153</v>
      </c>
      <c r="AT267" s="199" t="s">
        <v>148</v>
      </c>
      <c r="AU267" s="199" t="s">
        <v>95</v>
      </c>
      <c r="AY267" s="16" t="s">
        <v>146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6" t="s">
        <v>93</v>
      </c>
      <c r="BK267" s="200">
        <f>ROUND(I267*H267,2)</f>
        <v>0</v>
      </c>
      <c r="BL267" s="16" t="s">
        <v>153</v>
      </c>
      <c r="BM267" s="199" t="s">
        <v>423</v>
      </c>
    </row>
    <row r="268" spans="1:65" s="13" customFormat="1" ht="22.5" x14ac:dyDescent="0.2">
      <c r="B268" s="201"/>
      <c r="C268" s="202"/>
      <c r="D268" s="203" t="s">
        <v>163</v>
      </c>
      <c r="E268" s="204" t="s">
        <v>1</v>
      </c>
      <c r="F268" s="205" t="s">
        <v>416</v>
      </c>
      <c r="G268" s="202"/>
      <c r="H268" s="206">
        <v>143.887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163</v>
      </c>
      <c r="AU268" s="212" t="s">
        <v>95</v>
      </c>
      <c r="AV268" s="13" t="s">
        <v>95</v>
      </c>
      <c r="AW268" s="13" t="s">
        <v>41</v>
      </c>
      <c r="AX268" s="13" t="s">
        <v>93</v>
      </c>
      <c r="AY268" s="212" t="s">
        <v>146</v>
      </c>
    </row>
    <row r="269" spans="1:65" s="2" customFormat="1" ht="24.2" customHeight="1" x14ac:dyDescent="0.2">
      <c r="A269" s="34"/>
      <c r="B269" s="35"/>
      <c r="C269" s="188" t="s">
        <v>292</v>
      </c>
      <c r="D269" s="188" t="s">
        <v>148</v>
      </c>
      <c r="E269" s="189" t="s">
        <v>424</v>
      </c>
      <c r="F269" s="190" t="s">
        <v>425</v>
      </c>
      <c r="G269" s="191" t="s">
        <v>161</v>
      </c>
      <c r="H269" s="192">
        <v>143.887</v>
      </c>
      <c r="I269" s="193"/>
      <c r="J269" s="194">
        <f>ROUND(I269*H269,2)</f>
        <v>0</v>
      </c>
      <c r="K269" s="190" t="s">
        <v>152</v>
      </c>
      <c r="L269" s="39"/>
      <c r="M269" s="195" t="s">
        <v>1</v>
      </c>
      <c r="N269" s="196" t="s">
        <v>50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153</v>
      </c>
      <c r="AT269" s="199" t="s">
        <v>148</v>
      </c>
      <c r="AU269" s="199" t="s">
        <v>95</v>
      </c>
      <c r="AY269" s="16" t="s">
        <v>146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6" t="s">
        <v>93</v>
      </c>
      <c r="BK269" s="200">
        <f>ROUND(I269*H269,2)</f>
        <v>0</v>
      </c>
      <c r="BL269" s="16" t="s">
        <v>153</v>
      </c>
      <c r="BM269" s="199" t="s">
        <v>426</v>
      </c>
    </row>
    <row r="270" spans="1:65" s="2" customFormat="1" ht="33" customHeight="1" x14ac:dyDescent="0.2">
      <c r="A270" s="34"/>
      <c r="B270" s="35"/>
      <c r="C270" s="188" t="s">
        <v>427</v>
      </c>
      <c r="D270" s="188" t="s">
        <v>148</v>
      </c>
      <c r="E270" s="189" t="s">
        <v>428</v>
      </c>
      <c r="F270" s="190" t="s">
        <v>429</v>
      </c>
      <c r="G270" s="191" t="s">
        <v>151</v>
      </c>
      <c r="H270" s="192">
        <v>16</v>
      </c>
      <c r="I270" s="193"/>
      <c r="J270" s="194">
        <f>ROUND(I270*H270,2)</f>
        <v>0</v>
      </c>
      <c r="K270" s="190" t="s">
        <v>152</v>
      </c>
      <c r="L270" s="39"/>
      <c r="M270" s="195" t="s">
        <v>1</v>
      </c>
      <c r="N270" s="196" t="s">
        <v>50</v>
      </c>
      <c r="O270" s="71"/>
      <c r="P270" s="197">
        <f>O270*H270</f>
        <v>0</v>
      </c>
      <c r="Q270" s="197">
        <v>1.75048E-3</v>
      </c>
      <c r="R270" s="197">
        <f>Q270*H270</f>
        <v>2.800768E-2</v>
      </c>
      <c r="S270" s="197">
        <v>2E-3</v>
      </c>
      <c r="T270" s="198">
        <f>S270*H270</f>
        <v>3.2000000000000001E-2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153</v>
      </c>
      <c r="AT270" s="199" t="s">
        <v>148</v>
      </c>
      <c r="AU270" s="199" t="s">
        <v>95</v>
      </c>
      <c r="AY270" s="16" t="s">
        <v>146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6" t="s">
        <v>93</v>
      </c>
      <c r="BK270" s="200">
        <f>ROUND(I270*H270,2)</f>
        <v>0</v>
      </c>
      <c r="BL270" s="16" t="s">
        <v>153</v>
      </c>
      <c r="BM270" s="199" t="s">
        <v>430</v>
      </c>
    </row>
    <row r="271" spans="1:65" s="2" customFormat="1" ht="29.25" x14ac:dyDescent="0.2">
      <c r="A271" s="34"/>
      <c r="B271" s="35"/>
      <c r="C271" s="36"/>
      <c r="D271" s="203" t="s">
        <v>177</v>
      </c>
      <c r="E271" s="36"/>
      <c r="F271" s="213" t="s">
        <v>431</v>
      </c>
      <c r="G271" s="36"/>
      <c r="H271" s="36"/>
      <c r="I271" s="214"/>
      <c r="J271" s="36"/>
      <c r="K271" s="36"/>
      <c r="L271" s="39"/>
      <c r="M271" s="215"/>
      <c r="N271" s="216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6" t="s">
        <v>177</v>
      </c>
      <c r="AU271" s="16" t="s">
        <v>95</v>
      </c>
    </row>
    <row r="272" spans="1:65" s="13" customFormat="1" x14ac:dyDescent="0.2">
      <c r="B272" s="201"/>
      <c r="C272" s="202"/>
      <c r="D272" s="203" t="s">
        <v>163</v>
      </c>
      <c r="E272" s="204" t="s">
        <v>1</v>
      </c>
      <c r="F272" s="205" t="s">
        <v>432</v>
      </c>
      <c r="G272" s="202"/>
      <c r="H272" s="206">
        <v>7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163</v>
      </c>
      <c r="AU272" s="212" t="s">
        <v>95</v>
      </c>
      <c r="AV272" s="13" t="s">
        <v>95</v>
      </c>
      <c r="AW272" s="13" t="s">
        <v>41</v>
      </c>
      <c r="AX272" s="13" t="s">
        <v>85</v>
      </c>
      <c r="AY272" s="212" t="s">
        <v>146</v>
      </c>
    </row>
    <row r="273" spans="1:65" s="13" customFormat="1" x14ac:dyDescent="0.2">
      <c r="B273" s="201"/>
      <c r="C273" s="202"/>
      <c r="D273" s="203" t="s">
        <v>163</v>
      </c>
      <c r="E273" s="204" t="s">
        <v>1</v>
      </c>
      <c r="F273" s="205" t="s">
        <v>433</v>
      </c>
      <c r="G273" s="202"/>
      <c r="H273" s="206">
        <v>9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163</v>
      </c>
      <c r="AU273" s="212" t="s">
        <v>95</v>
      </c>
      <c r="AV273" s="13" t="s">
        <v>95</v>
      </c>
      <c r="AW273" s="13" t="s">
        <v>41</v>
      </c>
      <c r="AX273" s="13" t="s">
        <v>85</v>
      </c>
      <c r="AY273" s="212" t="s">
        <v>146</v>
      </c>
    </row>
    <row r="274" spans="1:65" s="14" customFormat="1" x14ac:dyDescent="0.2">
      <c r="B274" s="227"/>
      <c r="C274" s="228"/>
      <c r="D274" s="203" t="s">
        <v>163</v>
      </c>
      <c r="E274" s="229" t="s">
        <v>1</v>
      </c>
      <c r="F274" s="230" t="s">
        <v>213</v>
      </c>
      <c r="G274" s="228"/>
      <c r="H274" s="231">
        <v>16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163</v>
      </c>
      <c r="AU274" s="237" t="s">
        <v>95</v>
      </c>
      <c r="AV274" s="14" t="s">
        <v>153</v>
      </c>
      <c r="AW274" s="14" t="s">
        <v>41</v>
      </c>
      <c r="AX274" s="14" t="s">
        <v>93</v>
      </c>
      <c r="AY274" s="237" t="s">
        <v>146</v>
      </c>
    </row>
    <row r="275" spans="1:65" s="2" customFormat="1" ht="24.2" customHeight="1" x14ac:dyDescent="0.2">
      <c r="A275" s="34"/>
      <c r="B275" s="35"/>
      <c r="C275" s="217" t="s">
        <v>297</v>
      </c>
      <c r="D275" s="217" t="s">
        <v>192</v>
      </c>
      <c r="E275" s="218" t="s">
        <v>434</v>
      </c>
      <c r="F275" s="219" t="s">
        <v>435</v>
      </c>
      <c r="G275" s="220" t="s">
        <v>183</v>
      </c>
      <c r="H275" s="221">
        <v>0.14699999999999999</v>
      </c>
      <c r="I275" s="222"/>
      <c r="J275" s="223">
        <f>ROUND(I275*H275,2)</f>
        <v>0</v>
      </c>
      <c r="K275" s="219" t="s">
        <v>152</v>
      </c>
      <c r="L275" s="224"/>
      <c r="M275" s="225" t="s">
        <v>1</v>
      </c>
      <c r="N275" s="226" t="s">
        <v>50</v>
      </c>
      <c r="O275" s="71"/>
      <c r="P275" s="197">
        <f>O275*H275</f>
        <v>0</v>
      </c>
      <c r="Q275" s="197">
        <v>1</v>
      </c>
      <c r="R275" s="197">
        <f>Q275*H275</f>
        <v>0.14699999999999999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171</v>
      </c>
      <c r="AT275" s="199" t="s">
        <v>192</v>
      </c>
      <c r="AU275" s="199" t="s">
        <v>95</v>
      </c>
      <c r="AY275" s="16" t="s">
        <v>146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6" t="s">
        <v>93</v>
      </c>
      <c r="BK275" s="200">
        <f>ROUND(I275*H275,2)</f>
        <v>0</v>
      </c>
      <c r="BL275" s="16" t="s">
        <v>153</v>
      </c>
      <c r="BM275" s="199" t="s">
        <v>436</v>
      </c>
    </row>
    <row r="276" spans="1:65" s="13" customFormat="1" x14ac:dyDescent="0.2">
      <c r="B276" s="201"/>
      <c r="C276" s="202"/>
      <c r="D276" s="203" t="s">
        <v>163</v>
      </c>
      <c r="E276" s="204" t="s">
        <v>1</v>
      </c>
      <c r="F276" s="205" t="s">
        <v>437</v>
      </c>
      <c r="G276" s="202"/>
      <c r="H276" s="206">
        <v>37.08</v>
      </c>
      <c r="I276" s="207"/>
      <c r="J276" s="202"/>
      <c r="K276" s="202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163</v>
      </c>
      <c r="AU276" s="212" t="s">
        <v>95</v>
      </c>
      <c r="AV276" s="13" t="s">
        <v>95</v>
      </c>
      <c r="AW276" s="13" t="s">
        <v>41</v>
      </c>
      <c r="AX276" s="13" t="s">
        <v>93</v>
      </c>
      <c r="AY276" s="212" t="s">
        <v>146</v>
      </c>
    </row>
    <row r="277" spans="1:65" s="13" customFormat="1" x14ac:dyDescent="0.2">
      <c r="B277" s="201"/>
      <c r="C277" s="202"/>
      <c r="D277" s="203" t="s">
        <v>163</v>
      </c>
      <c r="E277" s="202"/>
      <c r="F277" s="205" t="s">
        <v>438</v>
      </c>
      <c r="G277" s="202"/>
      <c r="H277" s="206">
        <v>0.14699999999999999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163</v>
      </c>
      <c r="AU277" s="212" t="s">
        <v>95</v>
      </c>
      <c r="AV277" s="13" t="s">
        <v>95</v>
      </c>
      <c r="AW277" s="13" t="s">
        <v>4</v>
      </c>
      <c r="AX277" s="13" t="s">
        <v>93</v>
      </c>
      <c r="AY277" s="212" t="s">
        <v>146</v>
      </c>
    </row>
    <row r="278" spans="1:65" s="12" customFormat="1" ht="22.9" customHeight="1" x14ac:dyDescent="0.2">
      <c r="B278" s="172"/>
      <c r="C278" s="173"/>
      <c r="D278" s="174" t="s">
        <v>84</v>
      </c>
      <c r="E278" s="186" t="s">
        <v>439</v>
      </c>
      <c r="F278" s="186" t="s">
        <v>440</v>
      </c>
      <c r="G278" s="173"/>
      <c r="H278" s="173"/>
      <c r="I278" s="176"/>
      <c r="J278" s="187">
        <f>BK278</f>
        <v>0</v>
      </c>
      <c r="K278" s="173"/>
      <c r="L278" s="178"/>
      <c r="M278" s="179"/>
      <c r="N278" s="180"/>
      <c r="O278" s="180"/>
      <c r="P278" s="181">
        <f>SUM(P279:P289)</f>
        <v>0</v>
      </c>
      <c r="Q278" s="180"/>
      <c r="R278" s="181">
        <f>SUM(R279:R289)</f>
        <v>0</v>
      </c>
      <c r="S278" s="180"/>
      <c r="T278" s="182">
        <f>SUM(T279:T289)</f>
        <v>0</v>
      </c>
      <c r="AR278" s="183" t="s">
        <v>93</v>
      </c>
      <c r="AT278" s="184" t="s">
        <v>84</v>
      </c>
      <c r="AU278" s="184" t="s">
        <v>93</v>
      </c>
      <c r="AY278" s="183" t="s">
        <v>146</v>
      </c>
      <c r="BK278" s="185">
        <f>SUM(BK279:BK289)</f>
        <v>0</v>
      </c>
    </row>
    <row r="279" spans="1:65" s="2" customFormat="1" ht="21.75" customHeight="1" x14ac:dyDescent="0.2">
      <c r="A279" s="34"/>
      <c r="B279" s="35"/>
      <c r="C279" s="188" t="s">
        <v>441</v>
      </c>
      <c r="D279" s="188" t="s">
        <v>148</v>
      </c>
      <c r="E279" s="189" t="s">
        <v>442</v>
      </c>
      <c r="F279" s="190" t="s">
        <v>443</v>
      </c>
      <c r="G279" s="191" t="s">
        <v>195</v>
      </c>
      <c r="H279" s="192">
        <v>31</v>
      </c>
      <c r="I279" s="193"/>
      <c r="J279" s="194">
        <f>ROUND(I279*H279,2)</f>
        <v>0</v>
      </c>
      <c r="K279" s="190" t="s">
        <v>152</v>
      </c>
      <c r="L279" s="39"/>
      <c r="M279" s="195" t="s">
        <v>1</v>
      </c>
      <c r="N279" s="196" t="s">
        <v>50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153</v>
      </c>
      <c r="AT279" s="199" t="s">
        <v>148</v>
      </c>
      <c r="AU279" s="199" t="s">
        <v>95</v>
      </c>
      <c r="AY279" s="16" t="s">
        <v>146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6" t="s">
        <v>93</v>
      </c>
      <c r="BK279" s="200">
        <f>ROUND(I279*H279,2)</f>
        <v>0</v>
      </c>
      <c r="BL279" s="16" t="s">
        <v>153</v>
      </c>
      <c r="BM279" s="199" t="s">
        <v>444</v>
      </c>
    </row>
    <row r="280" spans="1:65" s="13" customFormat="1" x14ac:dyDescent="0.2">
      <c r="B280" s="201"/>
      <c r="C280" s="202"/>
      <c r="D280" s="203" t="s">
        <v>163</v>
      </c>
      <c r="E280" s="204" t="s">
        <v>1</v>
      </c>
      <c r="F280" s="205" t="s">
        <v>445</v>
      </c>
      <c r="G280" s="202"/>
      <c r="H280" s="206">
        <v>31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163</v>
      </c>
      <c r="AU280" s="212" t="s">
        <v>95</v>
      </c>
      <c r="AV280" s="13" t="s">
        <v>95</v>
      </c>
      <c r="AW280" s="13" t="s">
        <v>41</v>
      </c>
      <c r="AX280" s="13" t="s">
        <v>93</v>
      </c>
      <c r="AY280" s="212" t="s">
        <v>146</v>
      </c>
    </row>
    <row r="281" spans="1:65" s="2" customFormat="1" ht="33" customHeight="1" x14ac:dyDescent="0.2">
      <c r="A281" s="34"/>
      <c r="B281" s="35"/>
      <c r="C281" s="188" t="s">
        <v>301</v>
      </c>
      <c r="D281" s="188" t="s">
        <v>148</v>
      </c>
      <c r="E281" s="189" t="s">
        <v>446</v>
      </c>
      <c r="F281" s="190" t="s">
        <v>447</v>
      </c>
      <c r="G281" s="191" t="s">
        <v>183</v>
      </c>
      <c r="H281" s="192">
        <v>4.03</v>
      </c>
      <c r="I281" s="193"/>
      <c r="J281" s="194">
        <f>ROUND(I281*H281,2)</f>
        <v>0</v>
      </c>
      <c r="K281" s="190" t="s">
        <v>152</v>
      </c>
      <c r="L281" s="39"/>
      <c r="M281" s="195" t="s">
        <v>1</v>
      </c>
      <c r="N281" s="196" t="s">
        <v>50</v>
      </c>
      <c r="O281" s="71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153</v>
      </c>
      <c r="AT281" s="199" t="s">
        <v>148</v>
      </c>
      <c r="AU281" s="199" t="s">
        <v>95</v>
      </c>
      <c r="AY281" s="16" t="s">
        <v>146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6" t="s">
        <v>93</v>
      </c>
      <c r="BK281" s="200">
        <f>ROUND(I281*H281,2)</f>
        <v>0</v>
      </c>
      <c r="BL281" s="16" t="s">
        <v>153</v>
      </c>
      <c r="BM281" s="199" t="s">
        <v>448</v>
      </c>
    </row>
    <row r="282" spans="1:65" s="13" customFormat="1" x14ac:dyDescent="0.2">
      <c r="B282" s="201"/>
      <c r="C282" s="202"/>
      <c r="D282" s="203" t="s">
        <v>163</v>
      </c>
      <c r="E282" s="204" t="s">
        <v>1</v>
      </c>
      <c r="F282" s="205" t="s">
        <v>449</v>
      </c>
      <c r="G282" s="202"/>
      <c r="H282" s="206">
        <v>4.03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163</v>
      </c>
      <c r="AU282" s="212" t="s">
        <v>95</v>
      </c>
      <c r="AV282" s="13" t="s">
        <v>95</v>
      </c>
      <c r="AW282" s="13" t="s">
        <v>41</v>
      </c>
      <c r="AX282" s="13" t="s">
        <v>93</v>
      </c>
      <c r="AY282" s="212" t="s">
        <v>146</v>
      </c>
    </row>
    <row r="283" spans="1:65" s="2" customFormat="1" ht="24.2" customHeight="1" x14ac:dyDescent="0.2">
      <c r="A283" s="34"/>
      <c r="B283" s="35"/>
      <c r="C283" s="188" t="s">
        <v>450</v>
      </c>
      <c r="D283" s="188" t="s">
        <v>148</v>
      </c>
      <c r="E283" s="189" t="s">
        <v>451</v>
      </c>
      <c r="F283" s="190" t="s">
        <v>452</v>
      </c>
      <c r="G283" s="191" t="s">
        <v>183</v>
      </c>
      <c r="H283" s="192">
        <v>14.56</v>
      </c>
      <c r="I283" s="193"/>
      <c r="J283" s="194">
        <f>ROUND(I283*H283,2)</f>
        <v>0</v>
      </c>
      <c r="K283" s="190" t="s">
        <v>152</v>
      </c>
      <c r="L283" s="39"/>
      <c r="M283" s="195" t="s">
        <v>1</v>
      </c>
      <c r="N283" s="196" t="s">
        <v>50</v>
      </c>
      <c r="O283" s="71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153</v>
      </c>
      <c r="AT283" s="199" t="s">
        <v>148</v>
      </c>
      <c r="AU283" s="199" t="s">
        <v>95</v>
      </c>
      <c r="AY283" s="16" t="s">
        <v>146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6" t="s">
        <v>93</v>
      </c>
      <c r="BK283" s="200">
        <f>ROUND(I283*H283,2)</f>
        <v>0</v>
      </c>
      <c r="BL283" s="16" t="s">
        <v>153</v>
      </c>
      <c r="BM283" s="199" t="s">
        <v>453</v>
      </c>
    </row>
    <row r="284" spans="1:65" s="13" customFormat="1" x14ac:dyDescent="0.2">
      <c r="B284" s="201"/>
      <c r="C284" s="202"/>
      <c r="D284" s="203" t="s">
        <v>163</v>
      </c>
      <c r="E284" s="204" t="s">
        <v>1</v>
      </c>
      <c r="F284" s="205" t="s">
        <v>454</v>
      </c>
      <c r="G284" s="202"/>
      <c r="H284" s="206">
        <v>14.56</v>
      </c>
      <c r="I284" s="207"/>
      <c r="J284" s="202"/>
      <c r="K284" s="202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163</v>
      </c>
      <c r="AU284" s="212" t="s">
        <v>95</v>
      </c>
      <c r="AV284" s="13" t="s">
        <v>95</v>
      </c>
      <c r="AW284" s="13" t="s">
        <v>41</v>
      </c>
      <c r="AX284" s="13" t="s">
        <v>93</v>
      </c>
      <c r="AY284" s="212" t="s">
        <v>146</v>
      </c>
    </row>
    <row r="285" spans="1:65" s="2" customFormat="1" ht="24.2" customHeight="1" x14ac:dyDescent="0.2">
      <c r="A285" s="34"/>
      <c r="B285" s="35"/>
      <c r="C285" s="188" t="s">
        <v>307</v>
      </c>
      <c r="D285" s="188" t="s">
        <v>148</v>
      </c>
      <c r="E285" s="189" t="s">
        <v>455</v>
      </c>
      <c r="F285" s="190" t="s">
        <v>456</v>
      </c>
      <c r="G285" s="191" t="s">
        <v>183</v>
      </c>
      <c r="H285" s="192">
        <v>14.56</v>
      </c>
      <c r="I285" s="193"/>
      <c r="J285" s="194">
        <f>ROUND(I285*H285,2)</f>
        <v>0</v>
      </c>
      <c r="K285" s="190" t="s">
        <v>152</v>
      </c>
      <c r="L285" s="39"/>
      <c r="M285" s="195" t="s">
        <v>1</v>
      </c>
      <c r="N285" s="196" t="s">
        <v>50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153</v>
      </c>
      <c r="AT285" s="199" t="s">
        <v>148</v>
      </c>
      <c r="AU285" s="199" t="s">
        <v>95</v>
      </c>
      <c r="AY285" s="16" t="s">
        <v>146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6" t="s">
        <v>93</v>
      </c>
      <c r="BK285" s="200">
        <f>ROUND(I285*H285,2)</f>
        <v>0</v>
      </c>
      <c r="BL285" s="16" t="s">
        <v>153</v>
      </c>
      <c r="BM285" s="199" t="s">
        <v>457</v>
      </c>
    </row>
    <row r="286" spans="1:65" s="2" customFormat="1" ht="16.5" customHeight="1" x14ac:dyDescent="0.2">
      <c r="A286" s="34"/>
      <c r="B286" s="35"/>
      <c r="C286" s="188" t="s">
        <v>458</v>
      </c>
      <c r="D286" s="188" t="s">
        <v>148</v>
      </c>
      <c r="E286" s="189" t="s">
        <v>459</v>
      </c>
      <c r="F286" s="190" t="s">
        <v>460</v>
      </c>
      <c r="G286" s="191" t="s">
        <v>183</v>
      </c>
      <c r="H286" s="192">
        <v>174.72</v>
      </c>
      <c r="I286" s="193"/>
      <c r="J286" s="194">
        <f>ROUND(I286*H286,2)</f>
        <v>0</v>
      </c>
      <c r="K286" s="190" t="s">
        <v>152</v>
      </c>
      <c r="L286" s="39"/>
      <c r="M286" s="195" t="s">
        <v>1</v>
      </c>
      <c r="N286" s="196" t="s">
        <v>50</v>
      </c>
      <c r="O286" s="71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153</v>
      </c>
      <c r="AT286" s="199" t="s">
        <v>148</v>
      </c>
      <c r="AU286" s="199" t="s">
        <v>95</v>
      </c>
      <c r="AY286" s="16" t="s">
        <v>146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6" t="s">
        <v>93</v>
      </c>
      <c r="BK286" s="200">
        <f>ROUND(I286*H286,2)</f>
        <v>0</v>
      </c>
      <c r="BL286" s="16" t="s">
        <v>153</v>
      </c>
      <c r="BM286" s="199" t="s">
        <v>461</v>
      </c>
    </row>
    <row r="287" spans="1:65" s="2" customFormat="1" ht="29.25" x14ac:dyDescent="0.2">
      <c r="A287" s="34"/>
      <c r="B287" s="35"/>
      <c r="C287" s="36"/>
      <c r="D287" s="203" t="s">
        <v>177</v>
      </c>
      <c r="E287" s="36"/>
      <c r="F287" s="213" t="s">
        <v>178</v>
      </c>
      <c r="G287" s="36"/>
      <c r="H287" s="36"/>
      <c r="I287" s="214"/>
      <c r="J287" s="36"/>
      <c r="K287" s="36"/>
      <c r="L287" s="39"/>
      <c r="M287" s="215"/>
      <c r="N287" s="216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6" t="s">
        <v>177</v>
      </c>
      <c r="AU287" s="16" t="s">
        <v>95</v>
      </c>
    </row>
    <row r="288" spans="1:65" s="13" customFormat="1" x14ac:dyDescent="0.2">
      <c r="B288" s="201"/>
      <c r="C288" s="202"/>
      <c r="D288" s="203" t="s">
        <v>163</v>
      </c>
      <c r="E288" s="204" t="s">
        <v>1</v>
      </c>
      <c r="F288" s="205" t="s">
        <v>462</v>
      </c>
      <c r="G288" s="202"/>
      <c r="H288" s="206">
        <v>174.72</v>
      </c>
      <c r="I288" s="207"/>
      <c r="J288" s="202"/>
      <c r="K288" s="202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163</v>
      </c>
      <c r="AU288" s="212" t="s">
        <v>95</v>
      </c>
      <c r="AV288" s="13" t="s">
        <v>95</v>
      </c>
      <c r="AW288" s="13" t="s">
        <v>41</v>
      </c>
      <c r="AX288" s="13" t="s">
        <v>93</v>
      </c>
      <c r="AY288" s="212" t="s">
        <v>146</v>
      </c>
    </row>
    <row r="289" spans="1:65" s="2" customFormat="1" ht="24.2" customHeight="1" x14ac:dyDescent="0.2">
      <c r="A289" s="34"/>
      <c r="B289" s="35"/>
      <c r="C289" s="188" t="s">
        <v>311</v>
      </c>
      <c r="D289" s="188" t="s">
        <v>148</v>
      </c>
      <c r="E289" s="189" t="s">
        <v>463</v>
      </c>
      <c r="F289" s="190" t="s">
        <v>182</v>
      </c>
      <c r="G289" s="191" t="s">
        <v>183</v>
      </c>
      <c r="H289" s="192">
        <v>14.56</v>
      </c>
      <c r="I289" s="193"/>
      <c r="J289" s="194">
        <f>ROUND(I289*H289,2)</f>
        <v>0</v>
      </c>
      <c r="K289" s="190" t="s">
        <v>152</v>
      </c>
      <c r="L289" s="39"/>
      <c r="M289" s="195" t="s">
        <v>1</v>
      </c>
      <c r="N289" s="196" t="s">
        <v>50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153</v>
      </c>
      <c r="AT289" s="199" t="s">
        <v>148</v>
      </c>
      <c r="AU289" s="199" t="s">
        <v>95</v>
      </c>
      <c r="AY289" s="16" t="s">
        <v>146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6" t="s">
        <v>93</v>
      </c>
      <c r="BK289" s="200">
        <f>ROUND(I289*H289,2)</f>
        <v>0</v>
      </c>
      <c r="BL289" s="16" t="s">
        <v>153</v>
      </c>
      <c r="BM289" s="199" t="s">
        <v>464</v>
      </c>
    </row>
    <row r="290" spans="1:65" s="12" customFormat="1" ht="22.9" customHeight="1" x14ac:dyDescent="0.2">
      <c r="B290" s="172"/>
      <c r="C290" s="173"/>
      <c r="D290" s="174" t="s">
        <v>84</v>
      </c>
      <c r="E290" s="186" t="s">
        <v>465</v>
      </c>
      <c r="F290" s="186" t="s">
        <v>466</v>
      </c>
      <c r="G290" s="173"/>
      <c r="H290" s="173"/>
      <c r="I290" s="176"/>
      <c r="J290" s="187">
        <f>BK290</f>
        <v>0</v>
      </c>
      <c r="K290" s="173"/>
      <c r="L290" s="178"/>
      <c r="M290" s="179"/>
      <c r="N290" s="180"/>
      <c r="O290" s="180"/>
      <c r="P290" s="181">
        <f>P291</f>
        <v>0</v>
      </c>
      <c r="Q290" s="180"/>
      <c r="R290" s="181">
        <f>R291</f>
        <v>0</v>
      </c>
      <c r="S290" s="180"/>
      <c r="T290" s="182">
        <f>T291</f>
        <v>0</v>
      </c>
      <c r="AR290" s="183" t="s">
        <v>93</v>
      </c>
      <c r="AT290" s="184" t="s">
        <v>84</v>
      </c>
      <c r="AU290" s="184" t="s">
        <v>93</v>
      </c>
      <c r="AY290" s="183" t="s">
        <v>146</v>
      </c>
      <c r="BK290" s="185">
        <f>BK291</f>
        <v>0</v>
      </c>
    </row>
    <row r="291" spans="1:65" s="2" customFormat="1" ht="24.2" customHeight="1" x14ac:dyDescent="0.2">
      <c r="A291" s="34"/>
      <c r="B291" s="35"/>
      <c r="C291" s="188" t="s">
        <v>467</v>
      </c>
      <c r="D291" s="188" t="s">
        <v>148</v>
      </c>
      <c r="E291" s="189" t="s">
        <v>468</v>
      </c>
      <c r="F291" s="190" t="s">
        <v>469</v>
      </c>
      <c r="G291" s="191" t="s">
        <v>183</v>
      </c>
      <c r="H291" s="192">
        <v>102.502</v>
      </c>
      <c r="I291" s="193"/>
      <c r="J291" s="194">
        <f>ROUND(I291*H291,2)</f>
        <v>0</v>
      </c>
      <c r="K291" s="190" t="s">
        <v>152</v>
      </c>
      <c r="L291" s="39"/>
      <c r="M291" s="195" t="s">
        <v>1</v>
      </c>
      <c r="N291" s="196" t="s">
        <v>50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153</v>
      </c>
      <c r="AT291" s="199" t="s">
        <v>148</v>
      </c>
      <c r="AU291" s="199" t="s">
        <v>95</v>
      </c>
      <c r="AY291" s="16" t="s">
        <v>146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6" t="s">
        <v>93</v>
      </c>
      <c r="BK291" s="200">
        <f>ROUND(I291*H291,2)</f>
        <v>0</v>
      </c>
      <c r="BL291" s="16" t="s">
        <v>153</v>
      </c>
      <c r="BM291" s="199" t="s">
        <v>470</v>
      </c>
    </row>
    <row r="292" spans="1:65" s="12" customFormat="1" ht="25.9" customHeight="1" x14ac:dyDescent="0.2">
      <c r="B292" s="172"/>
      <c r="C292" s="173"/>
      <c r="D292" s="174" t="s">
        <v>84</v>
      </c>
      <c r="E292" s="175" t="s">
        <v>471</v>
      </c>
      <c r="F292" s="175" t="s">
        <v>472</v>
      </c>
      <c r="G292" s="173"/>
      <c r="H292" s="173"/>
      <c r="I292" s="176"/>
      <c r="J292" s="177">
        <f>BK292</f>
        <v>0</v>
      </c>
      <c r="K292" s="173"/>
      <c r="L292" s="178"/>
      <c r="M292" s="179"/>
      <c r="N292" s="180"/>
      <c r="O292" s="180"/>
      <c r="P292" s="181">
        <f>P293+P321</f>
        <v>0</v>
      </c>
      <c r="Q292" s="180"/>
      <c r="R292" s="181">
        <f>R293+R321</f>
        <v>1.08235941</v>
      </c>
      <c r="S292" s="180"/>
      <c r="T292" s="182">
        <f>T293+T321</f>
        <v>0</v>
      </c>
      <c r="AR292" s="183" t="s">
        <v>95</v>
      </c>
      <c r="AT292" s="184" t="s">
        <v>84</v>
      </c>
      <c r="AU292" s="184" t="s">
        <v>85</v>
      </c>
      <c r="AY292" s="183" t="s">
        <v>146</v>
      </c>
      <c r="BK292" s="185">
        <f>BK293+BK321</f>
        <v>0</v>
      </c>
    </row>
    <row r="293" spans="1:65" s="12" customFormat="1" ht="22.9" customHeight="1" x14ac:dyDescent="0.2">
      <c r="B293" s="172"/>
      <c r="C293" s="173"/>
      <c r="D293" s="174" t="s">
        <v>84</v>
      </c>
      <c r="E293" s="186" t="s">
        <v>473</v>
      </c>
      <c r="F293" s="186" t="s">
        <v>474</v>
      </c>
      <c r="G293" s="173"/>
      <c r="H293" s="173"/>
      <c r="I293" s="176"/>
      <c r="J293" s="187">
        <f>BK293</f>
        <v>0</v>
      </c>
      <c r="K293" s="173"/>
      <c r="L293" s="178"/>
      <c r="M293" s="179"/>
      <c r="N293" s="180"/>
      <c r="O293" s="180"/>
      <c r="P293" s="181">
        <f>SUM(P294:P320)</f>
        <v>0</v>
      </c>
      <c r="Q293" s="180"/>
      <c r="R293" s="181">
        <f>SUM(R294:R320)</f>
        <v>0.65978369000000003</v>
      </c>
      <c r="S293" s="180"/>
      <c r="T293" s="182">
        <f>SUM(T294:T320)</f>
        <v>0</v>
      </c>
      <c r="AR293" s="183" t="s">
        <v>95</v>
      </c>
      <c r="AT293" s="184" t="s">
        <v>84</v>
      </c>
      <c r="AU293" s="184" t="s">
        <v>93</v>
      </c>
      <c r="AY293" s="183" t="s">
        <v>146</v>
      </c>
      <c r="BK293" s="185">
        <f>SUM(BK294:BK320)</f>
        <v>0</v>
      </c>
    </row>
    <row r="294" spans="1:65" s="2" customFormat="1" ht="24.2" customHeight="1" x14ac:dyDescent="0.2">
      <c r="A294" s="34"/>
      <c r="B294" s="35"/>
      <c r="C294" s="188" t="s">
        <v>317</v>
      </c>
      <c r="D294" s="188" t="s">
        <v>148</v>
      </c>
      <c r="E294" s="189" t="s">
        <v>475</v>
      </c>
      <c r="F294" s="190" t="s">
        <v>476</v>
      </c>
      <c r="G294" s="191" t="s">
        <v>161</v>
      </c>
      <c r="H294" s="192">
        <v>13.2</v>
      </c>
      <c r="I294" s="193"/>
      <c r="J294" s="194">
        <f>ROUND(I294*H294,2)</f>
        <v>0</v>
      </c>
      <c r="K294" s="190" t="s">
        <v>152</v>
      </c>
      <c r="L294" s="39"/>
      <c r="M294" s="195" t="s">
        <v>1</v>
      </c>
      <c r="N294" s="196" t="s">
        <v>50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196</v>
      </c>
      <c r="AT294" s="199" t="s">
        <v>148</v>
      </c>
      <c r="AU294" s="199" t="s">
        <v>95</v>
      </c>
      <c r="AY294" s="16" t="s">
        <v>146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6" t="s">
        <v>93</v>
      </c>
      <c r="BK294" s="200">
        <f>ROUND(I294*H294,2)</f>
        <v>0</v>
      </c>
      <c r="BL294" s="16" t="s">
        <v>196</v>
      </c>
      <c r="BM294" s="199" t="s">
        <v>477</v>
      </c>
    </row>
    <row r="295" spans="1:65" s="13" customFormat="1" x14ac:dyDescent="0.2">
      <c r="B295" s="201"/>
      <c r="C295" s="202"/>
      <c r="D295" s="203" t="s">
        <v>163</v>
      </c>
      <c r="E295" s="204" t="s">
        <v>1</v>
      </c>
      <c r="F295" s="205" t="s">
        <v>478</v>
      </c>
      <c r="G295" s="202"/>
      <c r="H295" s="206">
        <v>13.2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163</v>
      </c>
      <c r="AU295" s="212" t="s">
        <v>95</v>
      </c>
      <c r="AV295" s="13" t="s">
        <v>95</v>
      </c>
      <c r="AW295" s="13" t="s">
        <v>41</v>
      </c>
      <c r="AX295" s="13" t="s">
        <v>93</v>
      </c>
      <c r="AY295" s="212" t="s">
        <v>146</v>
      </c>
    </row>
    <row r="296" spans="1:65" s="2" customFormat="1" ht="16.5" customHeight="1" x14ac:dyDescent="0.2">
      <c r="A296" s="34"/>
      <c r="B296" s="35"/>
      <c r="C296" s="217" t="s">
        <v>479</v>
      </c>
      <c r="D296" s="217" t="s">
        <v>192</v>
      </c>
      <c r="E296" s="218" t="s">
        <v>480</v>
      </c>
      <c r="F296" s="219" t="s">
        <v>481</v>
      </c>
      <c r="G296" s="220" t="s">
        <v>183</v>
      </c>
      <c r="H296" s="221">
        <v>4.0000000000000001E-3</v>
      </c>
      <c r="I296" s="222"/>
      <c r="J296" s="223">
        <f>ROUND(I296*H296,2)</f>
        <v>0</v>
      </c>
      <c r="K296" s="219" t="s">
        <v>152</v>
      </c>
      <c r="L296" s="224"/>
      <c r="M296" s="225" t="s">
        <v>1</v>
      </c>
      <c r="N296" s="226" t="s">
        <v>50</v>
      </c>
      <c r="O296" s="71"/>
      <c r="P296" s="197">
        <f>O296*H296</f>
        <v>0</v>
      </c>
      <c r="Q296" s="197">
        <v>1</v>
      </c>
      <c r="R296" s="197">
        <f>Q296*H296</f>
        <v>4.0000000000000001E-3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231</v>
      </c>
      <c r="AT296" s="199" t="s">
        <v>192</v>
      </c>
      <c r="AU296" s="199" t="s">
        <v>95</v>
      </c>
      <c r="AY296" s="16" t="s">
        <v>146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6" t="s">
        <v>93</v>
      </c>
      <c r="BK296" s="200">
        <f>ROUND(I296*H296,2)</f>
        <v>0</v>
      </c>
      <c r="BL296" s="16" t="s">
        <v>196</v>
      </c>
      <c r="BM296" s="199" t="s">
        <v>482</v>
      </c>
    </row>
    <row r="297" spans="1:65" s="13" customFormat="1" x14ac:dyDescent="0.2">
      <c r="B297" s="201"/>
      <c r="C297" s="202"/>
      <c r="D297" s="203" t="s">
        <v>163</v>
      </c>
      <c r="E297" s="204" t="s">
        <v>1</v>
      </c>
      <c r="F297" s="205" t="s">
        <v>483</v>
      </c>
      <c r="G297" s="202"/>
      <c r="H297" s="206">
        <v>4.0000000000000001E-3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163</v>
      </c>
      <c r="AU297" s="212" t="s">
        <v>95</v>
      </c>
      <c r="AV297" s="13" t="s">
        <v>95</v>
      </c>
      <c r="AW297" s="13" t="s">
        <v>41</v>
      </c>
      <c r="AX297" s="13" t="s">
        <v>93</v>
      </c>
      <c r="AY297" s="212" t="s">
        <v>146</v>
      </c>
    </row>
    <row r="298" spans="1:65" s="2" customFormat="1" ht="24.2" customHeight="1" x14ac:dyDescent="0.2">
      <c r="A298" s="34"/>
      <c r="B298" s="35"/>
      <c r="C298" s="188" t="s">
        <v>320</v>
      </c>
      <c r="D298" s="188" t="s">
        <v>148</v>
      </c>
      <c r="E298" s="189" t="s">
        <v>484</v>
      </c>
      <c r="F298" s="190" t="s">
        <v>485</v>
      </c>
      <c r="G298" s="191" t="s">
        <v>161</v>
      </c>
      <c r="H298" s="192">
        <v>72.34</v>
      </c>
      <c r="I298" s="193"/>
      <c r="J298" s="194">
        <f>ROUND(I298*H298,2)</f>
        <v>0</v>
      </c>
      <c r="K298" s="190" t="s">
        <v>152</v>
      </c>
      <c r="L298" s="39"/>
      <c r="M298" s="195" t="s">
        <v>1</v>
      </c>
      <c r="N298" s="196" t="s">
        <v>50</v>
      </c>
      <c r="O298" s="7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196</v>
      </c>
      <c r="AT298" s="199" t="s">
        <v>148</v>
      </c>
      <c r="AU298" s="199" t="s">
        <v>95</v>
      </c>
      <c r="AY298" s="16" t="s">
        <v>146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6" t="s">
        <v>93</v>
      </c>
      <c r="BK298" s="200">
        <f>ROUND(I298*H298,2)</f>
        <v>0</v>
      </c>
      <c r="BL298" s="16" t="s">
        <v>196</v>
      </c>
      <c r="BM298" s="199" t="s">
        <v>486</v>
      </c>
    </row>
    <row r="299" spans="1:65" s="13" customFormat="1" x14ac:dyDescent="0.2">
      <c r="B299" s="201"/>
      <c r="C299" s="202"/>
      <c r="D299" s="203" t="s">
        <v>163</v>
      </c>
      <c r="E299" s="204" t="s">
        <v>1</v>
      </c>
      <c r="F299" s="205" t="s">
        <v>487</v>
      </c>
      <c r="G299" s="202"/>
      <c r="H299" s="206">
        <v>72.34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163</v>
      </c>
      <c r="AU299" s="212" t="s">
        <v>95</v>
      </c>
      <c r="AV299" s="13" t="s">
        <v>95</v>
      </c>
      <c r="AW299" s="13" t="s">
        <v>41</v>
      </c>
      <c r="AX299" s="13" t="s">
        <v>93</v>
      </c>
      <c r="AY299" s="212" t="s">
        <v>146</v>
      </c>
    </row>
    <row r="300" spans="1:65" s="2" customFormat="1" ht="24.2" customHeight="1" x14ac:dyDescent="0.2">
      <c r="A300" s="34"/>
      <c r="B300" s="35"/>
      <c r="C300" s="217" t="s">
        <v>488</v>
      </c>
      <c r="D300" s="217" t="s">
        <v>192</v>
      </c>
      <c r="E300" s="218" t="s">
        <v>489</v>
      </c>
      <c r="F300" s="219" t="s">
        <v>490</v>
      </c>
      <c r="G300" s="220" t="s">
        <v>161</v>
      </c>
      <c r="H300" s="221">
        <v>83.191000000000003</v>
      </c>
      <c r="I300" s="222"/>
      <c r="J300" s="223">
        <f>ROUND(I300*H300,2)</f>
        <v>0</v>
      </c>
      <c r="K300" s="219" t="s">
        <v>1</v>
      </c>
      <c r="L300" s="224"/>
      <c r="M300" s="225" t="s">
        <v>1</v>
      </c>
      <c r="N300" s="226" t="s">
        <v>50</v>
      </c>
      <c r="O300" s="71"/>
      <c r="P300" s="197">
        <f>O300*H300</f>
        <v>0</v>
      </c>
      <c r="Q300" s="197">
        <v>5.3E-3</v>
      </c>
      <c r="R300" s="197">
        <f>Q300*H300</f>
        <v>0.44091230000000003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231</v>
      </c>
      <c r="AT300" s="199" t="s">
        <v>192</v>
      </c>
      <c r="AU300" s="199" t="s">
        <v>95</v>
      </c>
      <c r="AY300" s="16" t="s">
        <v>146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6" t="s">
        <v>93</v>
      </c>
      <c r="BK300" s="200">
        <f>ROUND(I300*H300,2)</f>
        <v>0</v>
      </c>
      <c r="BL300" s="16" t="s">
        <v>196</v>
      </c>
      <c r="BM300" s="199" t="s">
        <v>491</v>
      </c>
    </row>
    <row r="301" spans="1:65" s="13" customFormat="1" x14ac:dyDescent="0.2">
      <c r="B301" s="201"/>
      <c r="C301" s="202"/>
      <c r="D301" s="203" t="s">
        <v>163</v>
      </c>
      <c r="E301" s="204" t="s">
        <v>1</v>
      </c>
      <c r="F301" s="205" t="s">
        <v>492</v>
      </c>
      <c r="G301" s="202"/>
      <c r="H301" s="206">
        <v>83.191000000000003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163</v>
      </c>
      <c r="AU301" s="212" t="s">
        <v>95</v>
      </c>
      <c r="AV301" s="13" t="s">
        <v>95</v>
      </c>
      <c r="AW301" s="13" t="s">
        <v>41</v>
      </c>
      <c r="AX301" s="13" t="s">
        <v>93</v>
      </c>
      <c r="AY301" s="212" t="s">
        <v>146</v>
      </c>
    </row>
    <row r="302" spans="1:65" s="2" customFormat="1" ht="21.75" customHeight="1" x14ac:dyDescent="0.2">
      <c r="A302" s="34"/>
      <c r="B302" s="35"/>
      <c r="C302" s="188" t="s">
        <v>326</v>
      </c>
      <c r="D302" s="188" t="s">
        <v>148</v>
      </c>
      <c r="E302" s="189" t="s">
        <v>493</v>
      </c>
      <c r="F302" s="190" t="s">
        <v>494</v>
      </c>
      <c r="G302" s="191" t="s">
        <v>161</v>
      </c>
      <c r="H302" s="192">
        <v>13.2</v>
      </c>
      <c r="I302" s="193"/>
      <c r="J302" s="194">
        <f>ROUND(I302*H302,2)</f>
        <v>0</v>
      </c>
      <c r="K302" s="190" t="s">
        <v>152</v>
      </c>
      <c r="L302" s="39"/>
      <c r="M302" s="195" t="s">
        <v>1</v>
      </c>
      <c r="N302" s="196" t="s">
        <v>50</v>
      </c>
      <c r="O302" s="71"/>
      <c r="P302" s="197">
        <f>O302*H302</f>
        <v>0</v>
      </c>
      <c r="Q302" s="197">
        <v>3.7530000000000002E-4</v>
      </c>
      <c r="R302" s="197">
        <f>Q302*H302</f>
        <v>4.9539600000000003E-3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196</v>
      </c>
      <c r="AT302" s="199" t="s">
        <v>148</v>
      </c>
      <c r="AU302" s="199" t="s">
        <v>95</v>
      </c>
      <c r="AY302" s="16" t="s">
        <v>146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6" t="s">
        <v>93</v>
      </c>
      <c r="BK302" s="200">
        <f>ROUND(I302*H302,2)</f>
        <v>0</v>
      </c>
      <c r="BL302" s="16" t="s">
        <v>196</v>
      </c>
      <c r="BM302" s="199" t="s">
        <v>495</v>
      </c>
    </row>
    <row r="303" spans="1:65" s="13" customFormat="1" x14ac:dyDescent="0.2">
      <c r="B303" s="201"/>
      <c r="C303" s="202"/>
      <c r="D303" s="203" t="s">
        <v>163</v>
      </c>
      <c r="E303" s="204" t="s">
        <v>1</v>
      </c>
      <c r="F303" s="205" t="s">
        <v>496</v>
      </c>
      <c r="G303" s="202"/>
      <c r="H303" s="206">
        <v>7.26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163</v>
      </c>
      <c r="AU303" s="212" t="s">
        <v>95</v>
      </c>
      <c r="AV303" s="13" t="s">
        <v>95</v>
      </c>
      <c r="AW303" s="13" t="s">
        <v>41</v>
      </c>
      <c r="AX303" s="13" t="s">
        <v>85</v>
      </c>
      <c r="AY303" s="212" t="s">
        <v>146</v>
      </c>
    </row>
    <row r="304" spans="1:65" s="13" customFormat="1" x14ac:dyDescent="0.2">
      <c r="B304" s="201"/>
      <c r="C304" s="202"/>
      <c r="D304" s="203" t="s">
        <v>163</v>
      </c>
      <c r="E304" s="204" t="s">
        <v>1</v>
      </c>
      <c r="F304" s="205" t="s">
        <v>497</v>
      </c>
      <c r="G304" s="202"/>
      <c r="H304" s="206">
        <v>5.94</v>
      </c>
      <c r="I304" s="207"/>
      <c r="J304" s="202"/>
      <c r="K304" s="202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163</v>
      </c>
      <c r="AU304" s="212" t="s">
        <v>95</v>
      </c>
      <c r="AV304" s="13" t="s">
        <v>95</v>
      </c>
      <c r="AW304" s="13" t="s">
        <v>41</v>
      </c>
      <c r="AX304" s="13" t="s">
        <v>85</v>
      </c>
      <c r="AY304" s="212" t="s">
        <v>146</v>
      </c>
    </row>
    <row r="305" spans="1:65" s="14" customFormat="1" x14ac:dyDescent="0.2">
      <c r="B305" s="227"/>
      <c r="C305" s="228"/>
      <c r="D305" s="203" t="s">
        <v>163</v>
      </c>
      <c r="E305" s="229" t="s">
        <v>1</v>
      </c>
      <c r="F305" s="230" t="s">
        <v>213</v>
      </c>
      <c r="G305" s="228"/>
      <c r="H305" s="231">
        <v>13.2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AT305" s="237" t="s">
        <v>163</v>
      </c>
      <c r="AU305" s="237" t="s">
        <v>95</v>
      </c>
      <c r="AV305" s="14" t="s">
        <v>153</v>
      </c>
      <c r="AW305" s="14" t="s">
        <v>41</v>
      </c>
      <c r="AX305" s="14" t="s">
        <v>93</v>
      </c>
      <c r="AY305" s="237" t="s">
        <v>146</v>
      </c>
    </row>
    <row r="306" spans="1:65" s="2" customFormat="1" ht="24.2" customHeight="1" x14ac:dyDescent="0.2">
      <c r="A306" s="34"/>
      <c r="B306" s="35"/>
      <c r="C306" s="217" t="s">
        <v>498</v>
      </c>
      <c r="D306" s="217" t="s">
        <v>192</v>
      </c>
      <c r="E306" s="218" t="s">
        <v>489</v>
      </c>
      <c r="F306" s="219" t="s">
        <v>490</v>
      </c>
      <c r="G306" s="220" t="s">
        <v>161</v>
      </c>
      <c r="H306" s="221">
        <v>15.18</v>
      </c>
      <c r="I306" s="222"/>
      <c r="J306" s="223">
        <f>ROUND(I306*H306,2)</f>
        <v>0</v>
      </c>
      <c r="K306" s="219" t="s">
        <v>1</v>
      </c>
      <c r="L306" s="224"/>
      <c r="M306" s="225" t="s">
        <v>1</v>
      </c>
      <c r="N306" s="226" t="s">
        <v>50</v>
      </c>
      <c r="O306" s="71"/>
      <c r="P306" s="197">
        <f>O306*H306</f>
        <v>0</v>
      </c>
      <c r="Q306" s="197">
        <v>5.3E-3</v>
      </c>
      <c r="R306" s="197">
        <f>Q306*H306</f>
        <v>8.0453999999999998E-2</v>
      </c>
      <c r="S306" s="197">
        <v>0</v>
      </c>
      <c r="T306" s="19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231</v>
      </c>
      <c r="AT306" s="199" t="s">
        <v>192</v>
      </c>
      <c r="AU306" s="199" t="s">
        <v>95</v>
      </c>
      <c r="AY306" s="16" t="s">
        <v>146</v>
      </c>
      <c r="BE306" s="200">
        <f>IF(N306="základní",J306,0)</f>
        <v>0</v>
      </c>
      <c r="BF306" s="200">
        <f>IF(N306="snížená",J306,0)</f>
        <v>0</v>
      </c>
      <c r="BG306" s="200">
        <f>IF(N306="zákl. přenesená",J306,0)</f>
        <v>0</v>
      </c>
      <c r="BH306" s="200">
        <f>IF(N306="sníž. přenesená",J306,0)</f>
        <v>0</v>
      </c>
      <c r="BI306" s="200">
        <f>IF(N306="nulová",J306,0)</f>
        <v>0</v>
      </c>
      <c r="BJ306" s="16" t="s">
        <v>93</v>
      </c>
      <c r="BK306" s="200">
        <f>ROUND(I306*H306,2)</f>
        <v>0</v>
      </c>
      <c r="BL306" s="16" t="s">
        <v>196</v>
      </c>
      <c r="BM306" s="199" t="s">
        <v>499</v>
      </c>
    </row>
    <row r="307" spans="1:65" s="13" customFormat="1" x14ac:dyDescent="0.2">
      <c r="B307" s="201"/>
      <c r="C307" s="202"/>
      <c r="D307" s="203" t="s">
        <v>163</v>
      </c>
      <c r="E307" s="204" t="s">
        <v>1</v>
      </c>
      <c r="F307" s="205" t="s">
        <v>500</v>
      </c>
      <c r="G307" s="202"/>
      <c r="H307" s="206">
        <v>15.18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163</v>
      </c>
      <c r="AU307" s="212" t="s">
        <v>95</v>
      </c>
      <c r="AV307" s="13" t="s">
        <v>95</v>
      </c>
      <c r="AW307" s="13" t="s">
        <v>41</v>
      </c>
      <c r="AX307" s="13" t="s">
        <v>93</v>
      </c>
      <c r="AY307" s="212" t="s">
        <v>146</v>
      </c>
    </row>
    <row r="308" spans="1:65" s="2" customFormat="1" ht="24.2" customHeight="1" x14ac:dyDescent="0.2">
      <c r="A308" s="34"/>
      <c r="B308" s="35"/>
      <c r="C308" s="188" t="s">
        <v>330</v>
      </c>
      <c r="D308" s="188" t="s">
        <v>148</v>
      </c>
      <c r="E308" s="189" t="s">
        <v>501</v>
      </c>
      <c r="F308" s="190" t="s">
        <v>502</v>
      </c>
      <c r="G308" s="191" t="s">
        <v>161</v>
      </c>
      <c r="H308" s="192">
        <v>72.34</v>
      </c>
      <c r="I308" s="193"/>
      <c r="J308" s="194">
        <f>ROUND(I308*H308,2)</f>
        <v>0</v>
      </c>
      <c r="K308" s="190" t="s">
        <v>152</v>
      </c>
      <c r="L308" s="39"/>
      <c r="M308" s="195" t="s">
        <v>1</v>
      </c>
      <c r="N308" s="196" t="s">
        <v>50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196</v>
      </c>
      <c r="AT308" s="199" t="s">
        <v>148</v>
      </c>
      <c r="AU308" s="199" t="s">
        <v>95</v>
      </c>
      <c r="AY308" s="16" t="s">
        <v>146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6" t="s">
        <v>93</v>
      </c>
      <c r="BK308" s="200">
        <f>ROUND(I308*H308,2)</f>
        <v>0</v>
      </c>
      <c r="BL308" s="16" t="s">
        <v>196</v>
      </c>
      <c r="BM308" s="199" t="s">
        <v>503</v>
      </c>
    </row>
    <row r="309" spans="1:65" s="13" customFormat="1" x14ac:dyDescent="0.2">
      <c r="B309" s="201"/>
      <c r="C309" s="202"/>
      <c r="D309" s="203" t="s">
        <v>163</v>
      </c>
      <c r="E309" s="204" t="s">
        <v>1</v>
      </c>
      <c r="F309" s="205" t="s">
        <v>487</v>
      </c>
      <c r="G309" s="202"/>
      <c r="H309" s="206">
        <v>72.34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163</v>
      </c>
      <c r="AU309" s="212" t="s">
        <v>95</v>
      </c>
      <c r="AV309" s="13" t="s">
        <v>95</v>
      </c>
      <c r="AW309" s="13" t="s">
        <v>41</v>
      </c>
      <c r="AX309" s="13" t="s">
        <v>93</v>
      </c>
      <c r="AY309" s="212" t="s">
        <v>146</v>
      </c>
    </row>
    <row r="310" spans="1:65" s="2" customFormat="1" ht="24.2" customHeight="1" x14ac:dyDescent="0.2">
      <c r="A310" s="34"/>
      <c r="B310" s="35"/>
      <c r="C310" s="217" t="s">
        <v>504</v>
      </c>
      <c r="D310" s="217" t="s">
        <v>192</v>
      </c>
      <c r="E310" s="218" t="s">
        <v>505</v>
      </c>
      <c r="F310" s="219" t="s">
        <v>506</v>
      </c>
      <c r="G310" s="220" t="s">
        <v>161</v>
      </c>
      <c r="H310" s="221">
        <v>75.956999999999994</v>
      </c>
      <c r="I310" s="222"/>
      <c r="J310" s="223">
        <f>ROUND(I310*H310,2)</f>
        <v>0</v>
      </c>
      <c r="K310" s="219" t="s">
        <v>152</v>
      </c>
      <c r="L310" s="224"/>
      <c r="M310" s="225" t="s">
        <v>1</v>
      </c>
      <c r="N310" s="226" t="s">
        <v>50</v>
      </c>
      <c r="O310" s="71"/>
      <c r="P310" s="197">
        <f>O310*H310</f>
        <v>0</v>
      </c>
      <c r="Q310" s="197">
        <v>5.0000000000000001E-4</v>
      </c>
      <c r="R310" s="197">
        <f>Q310*H310</f>
        <v>3.7978499999999998E-2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231</v>
      </c>
      <c r="AT310" s="199" t="s">
        <v>192</v>
      </c>
      <c r="AU310" s="199" t="s">
        <v>95</v>
      </c>
      <c r="AY310" s="16" t="s">
        <v>146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6" t="s">
        <v>93</v>
      </c>
      <c r="BK310" s="200">
        <f>ROUND(I310*H310,2)</f>
        <v>0</v>
      </c>
      <c r="BL310" s="16" t="s">
        <v>196</v>
      </c>
      <c r="BM310" s="199" t="s">
        <v>507</v>
      </c>
    </row>
    <row r="311" spans="1:65" s="13" customFormat="1" x14ac:dyDescent="0.2">
      <c r="B311" s="201"/>
      <c r="C311" s="202"/>
      <c r="D311" s="203" t="s">
        <v>163</v>
      </c>
      <c r="E311" s="204" t="s">
        <v>1</v>
      </c>
      <c r="F311" s="205" t="s">
        <v>508</v>
      </c>
      <c r="G311" s="202"/>
      <c r="H311" s="206">
        <v>75.956999999999994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163</v>
      </c>
      <c r="AU311" s="212" t="s">
        <v>95</v>
      </c>
      <c r="AV311" s="13" t="s">
        <v>95</v>
      </c>
      <c r="AW311" s="13" t="s">
        <v>41</v>
      </c>
      <c r="AX311" s="13" t="s">
        <v>93</v>
      </c>
      <c r="AY311" s="212" t="s">
        <v>146</v>
      </c>
    </row>
    <row r="312" spans="1:65" s="2" customFormat="1" ht="24.2" customHeight="1" x14ac:dyDescent="0.2">
      <c r="A312" s="34"/>
      <c r="B312" s="35"/>
      <c r="C312" s="188" t="s">
        <v>336</v>
      </c>
      <c r="D312" s="188" t="s">
        <v>148</v>
      </c>
      <c r="E312" s="189" t="s">
        <v>509</v>
      </c>
      <c r="F312" s="190" t="s">
        <v>510</v>
      </c>
      <c r="G312" s="191" t="s">
        <v>161</v>
      </c>
      <c r="H312" s="192">
        <v>85.54</v>
      </c>
      <c r="I312" s="193"/>
      <c r="J312" s="194">
        <f>ROUND(I312*H312,2)</f>
        <v>0</v>
      </c>
      <c r="K312" s="190" t="s">
        <v>152</v>
      </c>
      <c r="L312" s="39"/>
      <c r="M312" s="195" t="s">
        <v>1</v>
      </c>
      <c r="N312" s="196" t="s">
        <v>50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196</v>
      </c>
      <c r="AT312" s="199" t="s">
        <v>148</v>
      </c>
      <c r="AU312" s="199" t="s">
        <v>95</v>
      </c>
      <c r="AY312" s="16" t="s">
        <v>146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6" t="s">
        <v>93</v>
      </c>
      <c r="BK312" s="200">
        <f>ROUND(I312*H312,2)</f>
        <v>0</v>
      </c>
      <c r="BL312" s="16" t="s">
        <v>196</v>
      </c>
      <c r="BM312" s="199" t="s">
        <v>511</v>
      </c>
    </row>
    <row r="313" spans="1:65" s="2" customFormat="1" ht="24.2" customHeight="1" x14ac:dyDescent="0.2">
      <c r="A313" s="34"/>
      <c r="B313" s="35"/>
      <c r="C313" s="217" t="s">
        <v>512</v>
      </c>
      <c r="D313" s="217" t="s">
        <v>192</v>
      </c>
      <c r="E313" s="218" t="s">
        <v>513</v>
      </c>
      <c r="F313" s="219" t="s">
        <v>514</v>
      </c>
      <c r="G313" s="220" t="s">
        <v>161</v>
      </c>
      <c r="H313" s="221">
        <v>89.816999999999993</v>
      </c>
      <c r="I313" s="222"/>
      <c r="J313" s="223">
        <f>ROUND(I313*H313,2)</f>
        <v>0</v>
      </c>
      <c r="K313" s="219" t="s">
        <v>152</v>
      </c>
      <c r="L313" s="224"/>
      <c r="M313" s="225" t="s">
        <v>1</v>
      </c>
      <c r="N313" s="226" t="s">
        <v>50</v>
      </c>
      <c r="O313" s="71"/>
      <c r="P313" s="197">
        <f>O313*H313</f>
        <v>0</v>
      </c>
      <c r="Q313" s="197">
        <v>1E-3</v>
      </c>
      <c r="R313" s="197">
        <f>Q313*H313</f>
        <v>8.9816999999999994E-2</v>
      </c>
      <c r="S313" s="197">
        <v>0</v>
      </c>
      <c r="T313" s="19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9" t="s">
        <v>231</v>
      </c>
      <c r="AT313" s="199" t="s">
        <v>192</v>
      </c>
      <c r="AU313" s="199" t="s">
        <v>95</v>
      </c>
      <c r="AY313" s="16" t="s">
        <v>146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6" t="s">
        <v>93</v>
      </c>
      <c r="BK313" s="200">
        <f>ROUND(I313*H313,2)</f>
        <v>0</v>
      </c>
      <c r="BL313" s="16" t="s">
        <v>196</v>
      </c>
      <c r="BM313" s="199" t="s">
        <v>515</v>
      </c>
    </row>
    <row r="314" spans="1:65" s="13" customFormat="1" x14ac:dyDescent="0.2">
      <c r="B314" s="201"/>
      <c r="C314" s="202"/>
      <c r="D314" s="203" t="s">
        <v>163</v>
      </c>
      <c r="E314" s="204" t="s">
        <v>1</v>
      </c>
      <c r="F314" s="205" t="s">
        <v>516</v>
      </c>
      <c r="G314" s="202"/>
      <c r="H314" s="206">
        <v>89.816999999999993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163</v>
      </c>
      <c r="AU314" s="212" t="s">
        <v>95</v>
      </c>
      <c r="AV314" s="13" t="s">
        <v>95</v>
      </c>
      <c r="AW314" s="13" t="s">
        <v>41</v>
      </c>
      <c r="AX314" s="13" t="s">
        <v>93</v>
      </c>
      <c r="AY314" s="212" t="s">
        <v>146</v>
      </c>
    </row>
    <row r="315" spans="1:65" s="2" customFormat="1" ht="21.75" customHeight="1" x14ac:dyDescent="0.2">
      <c r="A315" s="34"/>
      <c r="B315" s="35"/>
      <c r="C315" s="188" t="s">
        <v>339</v>
      </c>
      <c r="D315" s="188" t="s">
        <v>148</v>
      </c>
      <c r="E315" s="189" t="s">
        <v>517</v>
      </c>
      <c r="F315" s="190" t="s">
        <v>518</v>
      </c>
      <c r="G315" s="191" t="s">
        <v>151</v>
      </c>
      <c r="H315" s="192">
        <v>15.163</v>
      </c>
      <c r="I315" s="193"/>
      <c r="J315" s="194">
        <f>ROUND(I315*H315,2)</f>
        <v>0</v>
      </c>
      <c r="K315" s="190" t="s">
        <v>152</v>
      </c>
      <c r="L315" s="39"/>
      <c r="M315" s="195" t="s">
        <v>1</v>
      </c>
      <c r="N315" s="196" t="s">
        <v>50</v>
      </c>
      <c r="O315" s="71"/>
      <c r="P315" s="197">
        <f>O315*H315</f>
        <v>0</v>
      </c>
      <c r="Q315" s="197">
        <v>1.1E-4</v>
      </c>
      <c r="R315" s="197">
        <f>Q315*H315</f>
        <v>1.6679300000000002E-3</v>
      </c>
      <c r="S315" s="197">
        <v>0</v>
      </c>
      <c r="T315" s="19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196</v>
      </c>
      <c r="AT315" s="199" t="s">
        <v>148</v>
      </c>
      <c r="AU315" s="199" t="s">
        <v>95</v>
      </c>
      <c r="AY315" s="16" t="s">
        <v>146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6" t="s">
        <v>93</v>
      </c>
      <c r="BK315" s="200">
        <f>ROUND(I315*H315,2)</f>
        <v>0</v>
      </c>
      <c r="BL315" s="16" t="s">
        <v>196</v>
      </c>
      <c r="BM315" s="199" t="s">
        <v>519</v>
      </c>
    </row>
    <row r="316" spans="1:65" s="13" customFormat="1" x14ac:dyDescent="0.2">
      <c r="B316" s="201"/>
      <c r="C316" s="202"/>
      <c r="D316" s="203" t="s">
        <v>163</v>
      </c>
      <c r="E316" s="204" t="s">
        <v>1</v>
      </c>
      <c r="F316" s="205" t="s">
        <v>520</v>
      </c>
      <c r="G316" s="202"/>
      <c r="H316" s="206">
        <v>15.163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163</v>
      </c>
      <c r="AU316" s="212" t="s">
        <v>95</v>
      </c>
      <c r="AV316" s="13" t="s">
        <v>95</v>
      </c>
      <c r="AW316" s="13" t="s">
        <v>41</v>
      </c>
      <c r="AX316" s="13" t="s">
        <v>93</v>
      </c>
      <c r="AY316" s="212" t="s">
        <v>146</v>
      </c>
    </row>
    <row r="317" spans="1:65" s="2" customFormat="1" ht="16.5" customHeight="1" x14ac:dyDescent="0.2">
      <c r="A317" s="34"/>
      <c r="B317" s="35"/>
      <c r="C317" s="217" t="s">
        <v>521</v>
      </c>
      <c r="D317" s="217" t="s">
        <v>192</v>
      </c>
      <c r="E317" s="218" t="s">
        <v>522</v>
      </c>
      <c r="F317" s="219" t="s">
        <v>523</v>
      </c>
      <c r="G317" s="220" t="s">
        <v>151</v>
      </c>
      <c r="H317" s="221">
        <v>15.920999999999999</v>
      </c>
      <c r="I317" s="222"/>
      <c r="J317" s="223">
        <f>ROUND(I317*H317,2)</f>
        <v>0</v>
      </c>
      <c r="K317" s="219" t="s">
        <v>1</v>
      </c>
      <c r="L317" s="224"/>
      <c r="M317" s="225" t="s">
        <v>1</v>
      </c>
      <c r="N317" s="226" t="s">
        <v>50</v>
      </c>
      <c r="O317" s="71"/>
      <c r="P317" s="197">
        <f>O317*H317</f>
        <v>0</v>
      </c>
      <c r="Q317" s="197">
        <v>0</v>
      </c>
      <c r="R317" s="197">
        <f>Q317*H317</f>
        <v>0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231</v>
      </c>
      <c r="AT317" s="199" t="s">
        <v>192</v>
      </c>
      <c r="AU317" s="199" t="s">
        <v>95</v>
      </c>
      <c r="AY317" s="16" t="s">
        <v>146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6" t="s">
        <v>93</v>
      </c>
      <c r="BK317" s="200">
        <f>ROUND(I317*H317,2)</f>
        <v>0</v>
      </c>
      <c r="BL317" s="16" t="s">
        <v>196</v>
      </c>
      <c r="BM317" s="199" t="s">
        <v>524</v>
      </c>
    </row>
    <row r="318" spans="1:65" s="13" customFormat="1" x14ac:dyDescent="0.2">
      <c r="B318" s="201"/>
      <c r="C318" s="202"/>
      <c r="D318" s="203" t="s">
        <v>163</v>
      </c>
      <c r="E318" s="204" t="s">
        <v>1</v>
      </c>
      <c r="F318" s="205" t="s">
        <v>525</v>
      </c>
      <c r="G318" s="202"/>
      <c r="H318" s="206">
        <v>15.920999999999999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163</v>
      </c>
      <c r="AU318" s="212" t="s">
        <v>95</v>
      </c>
      <c r="AV318" s="13" t="s">
        <v>95</v>
      </c>
      <c r="AW318" s="13" t="s">
        <v>41</v>
      </c>
      <c r="AX318" s="13" t="s">
        <v>93</v>
      </c>
      <c r="AY318" s="212" t="s">
        <v>146</v>
      </c>
    </row>
    <row r="319" spans="1:65" s="2" customFormat="1" ht="24.2" customHeight="1" x14ac:dyDescent="0.2">
      <c r="A319" s="34"/>
      <c r="B319" s="35"/>
      <c r="C319" s="217" t="s">
        <v>526</v>
      </c>
      <c r="D319" s="217" t="s">
        <v>192</v>
      </c>
      <c r="E319" s="218" t="s">
        <v>527</v>
      </c>
      <c r="F319" s="219" t="s">
        <v>528</v>
      </c>
      <c r="G319" s="220" t="s">
        <v>195</v>
      </c>
      <c r="H319" s="221">
        <v>55</v>
      </c>
      <c r="I319" s="222"/>
      <c r="J319" s="223">
        <f>ROUND(I319*H319,2)</f>
        <v>0</v>
      </c>
      <c r="K319" s="219" t="s">
        <v>1</v>
      </c>
      <c r="L319" s="224"/>
      <c r="M319" s="225" t="s">
        <v>1</v>
      </c>
      <c r="N319" s="226" t="s">
        <v>50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231</v>
      </c>
      <c r="AT319" s="199" t="s">
        <v>192</v>
      </c>
      <c r="AU319" s="199" t="s">
        <v>95</v>
      </c>
      <c r="AY319" s="16" t="s">
        <v>146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6" t="s">
        <v>93</v>
      </c>
      <c r="BK319" s="200">
        <f>ROUND(I319*H319,2)</f>
        <v>0</v>
      </c>
      <c r="BL319" s="16" t="s">
        <v>196</v>
      </c>
      <c r="BM319" s="199" t="s">
        <v>529</v>
      </c>
    </row>
    <row r="320" spans="1:65" s="2" customFormat="1" ht="24.2" customHeight="1" x14ac:dyDescent="0.2">
      <c r="A320" s="34"/>
      <c r="B320" s="35"/>
      <c r="C320" s="188" t="s">
        <v>530</v>
      </c>
      <c r="D320" s="188" t="s">
        <v>148</v>
      </c>
      <c r="E320" s="189" t="s">
        <v>531</v>
      </c>
      <c r="F320" s="190" t="s">
        <v>532</v>
      </c>
      <c r="G320" s="191" t="s">
        <v>533</v>
      </c>
      <c r="H320" s="238"/>
      <c r="I320" s="193"/>
      <c r="J320" s="194">
        <f>ROUND(I320*H320,2)</f>
        <v>0</v>
      </c>
      <c r="K320" s="190" t="s">
        <v>152</v>
      </c>
      <c r="L320" s="39"/>
      <c r="M320" s="195" t="s">
        <v>1</v>
      </c>
      <c r="N320" s="196" t="s">
        <v>50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196</v>
      </c>
      <c r="AT320" s="199" t="s">
        <v>148</v>
      </c>
      <c r="AU320" s="199" t="s">
        <v>95</v>
      </c>
      <c r="AY320" s="16" t="s">
        <v>146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6" t="s">
        <v>93</v>
      </c>
      <c r="BK320" s="200">
        <f>ROUND(I320*H320,2)</f>
        <v>0</v>
      </c>
      <c r="BL320" s="16" t="s">
        <v>196</v>
      </c>
      <c r="BM320" s="199" t="s">
        <v>534</v>
      </c>
    </row>
    <row r="321" spans="1:65" s="12" customFormat="1" ht="22.9" customHeight="1" x14ac:dyDescent="0.2">
      <c r="B321" s="172"/>
      <c r="C321" s="173"/>
      <c r="D321" s="174" t="s">
        <v>84</v>
      </c>
      <c r="E321" s="186" t="s">
        <v>535</v>
      </c>
      <c r="F321" s="186" t="s">
        <v>536</v>
      </c>
      <c r="G321" s="173"/>
      <c r="H321" s="173"/>
      <c r="I321" s="176"/>
      <c r="J321" s="187">
        <f>BK321</f>
        <v>0</v>
      </c>
      <c r="K321" s="173"/>
      <c r="L321" s="178"/>
      <c r="M321" s="179"/>
      <c r="N321" s="180"/>
      <c r="O321" s="180"/>
      <c r="P321" s="181">
        <f>SUM(P322:P327)</f>
        <v>0</v>
      </c>
      <c r="Q321" s="180"/>
      <c r="R321" s="181">
        <f>SUM(R322:R327)</f>
        <v>0.42257572000000004</v>
      </c>
      <c r="S321" s="180"/>
      <c r="T321" s="182">
        <f>SUM(T322:T327)</f>
        <v>0</v>
      </c>
      <c r="AR321" s="183" t="s">
        <v>95</v>
      </c>
      <c r="AT321" s="184" t="s">
        <v>84</v>
      </c>
      <c r="AU321" s="184" t="s">
        <v>93</v>
      </c>
      <c r="AY321" s="183" t="s">
        <v>146</v>
      </c>
      <c r="BK321" s="185">
        <f>SUM(BK322:BK327)</f>
        <v>0</v>
      </c>
    </row>
    <row r="322" spans="1:65" s="2" customFormat="1" ht="37.9" customHeight="1" x14ac:dyDescent="0.2">
      <c r="A322" s="34"/>
      <c r="B322" s="35"/>
      <c r="C322" s="188" t="s">
        <v>351</v>
      </c>
      <c r="D322" s="188" t="s">
        <v>148</v>
      </c>
      <c r="E322" s="189" t="s">
        <v>537</v>
      </c>
      <c r="F322" s="190" t="s">
        <v>538</v>
      </c>
      <c r="G322" s="191" t="s">
        <v>161</v>
      </c>
      <c r="H322" s="192">
        <v>27.1</v>
      </c>
      <c r="I322" s="193"/>
      <c r="J322" s="194">
        <f>ROUND(I322*H322,2)</f>
        <v>0</v>
      </c>
      <c r="K322" s="190" t="s">
        <v>152</v>
      </c>
      <c r="L322" s="39"/>
      <c r="M322" s="195" t="s">
        <v>1</v>
      </c>
      <c r="N322" s="196" t="s">
        <v>50</v>
      </c>
      <c r="O322" s="71"/>
      <c r="P322" s="197">
        <f>O322*H322</f>
        <v>0</v>
      </c>
      <c r="Q322" s="197">
        <v>4.9319999999999995E-4</v>
      </c>
      <c r="R322" s="197">
        <f>Q322*H322</f>
        <v>1.3365719999999999E-2</v>
      </c>
      <c r="S322" s="197">
        <v>0</v>
      </c>
      <c r="T322" s="19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196</v>
      </c>
      <c r="AT322" s="199" t="s">
        <v>148</v>
      </c>
      <c r="AU322" s="199" t="s">
        <v>95</v>
      </c>
      <c r="AY322" s="16" t="s">
        <v>146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6" t="s">
        <v>93</v>
      </c>
      <c r="BK322" s="200">
        <f>ROUND(I322*H322,2)</f>
        <v>0</v>
      </c>
      <c r="BL322" s="16" t="s">
        <v>196</v>
      </c>
      <c r="BM322" s="199" t="s">
        <v>539</v>
      </c>
    </row>
    <row r="323" spans="1:65" s="2" customFormat="1" ht="39" x14ac:dyDescent="0.2">
      <c r="A323" s="34"/>
      <c r="B323" s="35"/>
      <c r="C323" s="36"/>
      <c r="D323" s="203" t="s">
        <v>177</v>
      </c>
      <c r="E323" s="36"/>
      <c r="F323" s="213" t="s">
        <v>540</v>
      </c>
      <c r="G323" s="36"/>
      <c r="H323" s="36"/>
      <c r="I323" s="214"/>
      <c r="J323" s="36"/>
      <c r="K323" s="36"/>
      <c r="L323" s="39"/>
      <c r="M323" s="215"/>
      <c r="N323" s="216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6" t="s">
        <v>177</v>
      </c>
      <c r="AU323" s="16" t="s">
        <v>95</v>
      </c>
    </row>
    <row r="324" spans="1:65" s="13" customFormat="1" x14ac:dyDescent="0.2">
      <c r="B324" s="201"/>
      <c r="C324" s="202"/>
      <c r="D324" s="203" t="s">
        <v>163</v>
      </c>
      <c r="E324" s="204" t="s">
        <v>1</v>
      </c>
      <c r="F324" s="205" t="s">
        <v>541</v>
      </c>
      <c r="G324" s="202"/>
      <c r="H324" s="206">
        <v>27.1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163</v>
      </c>
      <c r="AU324" s="212" t="s">
        <v>95</v>
      </c>
      <c r="AV324" s="13" t="s">
        <v>95</v>
      </c>
      <c r="AW324" s="13" t="s">
        <v>41</v>
      </c>
      <c r="AX324" s="13" t="s">
        <v>93</v>
      </c>
      <c r="AY324" s="212" t="s">
        <v>146</v>
      </c>
    </row>
    <row r="325" spans="1:65" s="2" customFormat="1" ht="21.75" customHeight="1" x14ac:dyDescent="0.2">
      <c r="A325" s="34"/>
      <c r="B325" s="35"/>
      <c r="C325" s="217" t="s">
        <v>542</v>
      </c>
      <c r="D325" s="217" t="s">
        <v>192</v>
      </c>
      <c r="E325" s="218" t="s">
        <v>543</v>
      </c>
      <c r="F325" s="219" t="s">
        <v>544</v>
      </c>
      <c r="G325" s="220" t="s">
        <v>161</v>
      </c>
      <c r="H325" s="221">
        <v>27.1</v>
      </c>
      <c r="I325" s="222"/>
      <c r="J325" s="223">
        <f>ROUND(I325*H325,2)</f>
        <v>0</v>
      </c>
      <c r="K325" s="219" t="s">
        <v>152</v>
      </c>
      <c r="L325" s="224"/>
      <c r="M325" s="225" t="s">
        <v>1</v>
      </c>
      <c r="N325" s="226" t="s">
        <v>50</v>
      </c>
      <c r="O325" s="71"/>
      <c r="P325" s="197">
        <f>O325*H325</f>
        <v>0</v>
      </c>
      <c r="Q325" s="197">
        <v>1.5100000000000001E-2</v>
      </c>
      <c r="R325" s="197">
        <f>Q325*H325</f>
        <v>0.40921000000000002</v>
      </c>
      <c r="S325" s="197">
        <v>0</v>
      </c>
      <c r="T325" s="19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231</v>
      </c>
      <c r="AT325" s="199" t="s">
        <v>192</v>
      </c>
      <c r="AU325" s="199" t="s">
        <v>95</v>
      </c>
      <c r="AY325" s="16" t="s">
        <v>146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6" t="s">
        <v>93</v>
      </c>
      <c r="BK325" s="200">
        <f>ROUND(I325*H325,2)</f>
        <v>0</v>
      </c>
      <c r="BL325" s="16" t="s">
        <v>196</v>
      </c>
      <c r="BM325" s="199" t="s">
        <v>545</v>
      </c>
    </row>
    <row r="326" spans="1:65" s="2" customFormat="1" ht="21.75" customHeight="1" x14ac:dyDescent="0.2">
      <c r="A326" s="34"/>
      <c r="B326" s="35"/>
      <c r="C326" s="188" t="s">
        <v>355</v>
      </c>
      <c r="D326" s="188" t="s">
        <v>148</v>
      </c>
      <c r="E326" s="189" t="s">
        <v>546</v>
      </c>
      <c r="F326" s="190" t="s">
        <v>547</v>
      </c>
      <c r="G326" s="191" t="s">
        <v>1</v>
      </c>
      <c r="H326" s="192">
        <v>1</v>
      </c>
      <c r="I326" s="193"/>
      <c r="J326" s="194">
        <f>ROUND(I326*H326,2)</f>
        <v>0</v>
      </c>
      <c r="K326" s="190" t="s">
        <v>1</v>
      </c>
      <c r="L326" s="39"/>
      <c r="M326" s="195" t="s">
        <v>1</v>
      </c>
      <c r="N326" s="196" t="s">
        <v>50</v>
      </c>
      <c r="O326" s="71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196</v>
      </c>
      <c r="AT326" s="199" t="s">
        <v>148</v>
      </c>
      <c r="AU326" s="199" t="s">
        <v>95</v>
      </c>
      <c r="AY326" s="16" t="s">
        <v>146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6" t="s">
        <v>93</v>
      </c>
      <c r="BK326" s="200">
        <f>ROUND(I326*H326,2)</f>
        <v>0</v>
      </c>
      <c r="BL326" s="16" t="s">
        <v>196</v>
      </c>
      <c r="BM326" s="199" t="s">
        <v>548</v>
      </c>
    </row>
    <row r="327" spans="1:65" s="2" customFormat="1" ht="19.5" x14ac:dyDescent="0.2">
      <c r="A327" s="34"/>
      <c r="B327" s="35"/>
      <c r="C327" s="36"/>
      <c r="D327" s="203" t="s">
        <v>177</v>
      </c>
      <c r="E327" s="36"/>
      <c r="F327" s="213" t="s">
        <v>549</v>
      </c>
      <c r="G327" s="36"/>
      <c r="H327" s="36"/>
      <c r="I327" s="214"/>
      <c r="J327" s="36"/>
      <c r="K327" s="36"/>
      <c r="L327" s="39"/>
      <c r="M327" s="215"/>
      <c r="N327" s="216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6" t="s">
        <v>177</v>
      </c>
      <c r="AU327" s="16" t="s">
        <v>95</v>
      </c>
    </row>
    <row r="328" spans="1:65" s="12" customFormat="1" ht="25.9" customHeight="1" x14ac:dyDescent="0.2">
      <c r="B328" s="172"/>
      <c r="C328" s="173"/>
      <c r="D328" s="174" t="s">
        <v>84</v>
      </c>
      <c r="E328" s="175" t="s">
        <v>192</v>
      </c>
      <c r="F328" s="175" t="s">
        <v>550</v>
      </c>
      <c r="G328" s="173"/>
      <c r="H328" s="173"/>
      <c r="I328" s="176"/>
      <c r="J328" s="177">
        <f>BK328</f>
        <v>0</v>
      </c>
      <c r="K328" s="173"/>
      <c r="L328" s="178"/>
      <c r="M328" s="179"/>
      <c r="N328" s="180"/>
      <c r="O328" s="180"/>
      <c r="P328" s="181">
        <f>P329+P332</f>
        <v>0</v>
      </c>
      <c r="Q328" s="180"/>
      <c r="R328" s="181">
        <f>R329+R332</f>
        <v>0</v>
      </c>
      <c r="S328" s="180"/>
      <c r="T328" s="182">
        <f>T329+T332</f>
        <v>0</v>
      </c>
      <c r="AR328" s="183" t="s">
        <v>158</v>
      </c>
      <c r="AT328" s="184" t="s">
        <v>84</v>
      </c>
      <c r="AU328" s="184" t="s">
        <v>85</v>
      </c>
      <c r="AY328" s="183" t="s">
        <v>146</v>
      </c>
      <c r="BK328" s="185">
        <f>BK329+BK332</f>
        <v>0</v>
      </c>
    </row>
    <row r="329" spans="1:65" s="12" customFormat="1" ht="22.9" customHeight="1" x14ac:dyDescent="0.2">
      <c r="B329" s="172"/>
      <c r="C329" s="173"/>
      <c r="D329" s="174" t="s">
        <v>84</v>
      </c>
      <c r="E329" s="186" t="s">
        <v>551</v>
      </c>
      <c r="F329" s="186" t="s">
        <v>552</v>
      </c>
      <c r="G329" s="173"/>
      <c r="H329" s="173"/>
      <c r="I329" s="176"/>
      <c r="J329" s="187">
        <f>BK329</f>
        <v>0</v>
      </c>
      <c r="K329" s="173"/>
      <c r="L329" s="178"/>
      <c r="M329" s="179"/>
      <c r="N329" s="180"/>
      <c r="O329" s="180"/>
      <c r="P329" s="181">
        <f>SUM(P330:P331)</f>
        <v>0</v>
      </c>
      <c r="Q329" s="180"/>
      <c r="R329" s="181">
        <f>SUM(R330:R331)</f>
        <v>0</v>
      </c>
      <c r="S329" s="180"/>
      <c r="T329" s="182">
        <f>SUM(T330:T331)</f>
        <v>0</v>
      </c>
      <c r="AR329" s="183" t="s">
        <v>158</v>
      </c>
      <c r="AT329" s="184" t="s">
        <v>84</v>
      </c>
      <c r="AU329" s="184" t="s">
        <v>93</v>
      </c>
      <c r="AY329" s="183" t="s">
        <v>146</v>
      </c>
      <c r="BK329" s="185">
        <f>SUM(BK330:BK331)</f>
        <v>0</v>
      </c>
    </row>
    <row r="330" spans="1:65" s="2" customFormat="1" ht="24.2" customHeight="1" x14ac:dyDescent="0.2">
      <c r="A330" s="34"/>
      <c r="B330" s="35"/>
      <c r="C330" s="188" t="s">
        <v>553</v>
      </c>
      <c r="D330" s="188" t="s">
        <v>148</v>
      </c>
      <c r="E330" s="189" t="s">
        <v>554</v>
      </c>
      <c r="F330" s="190" t="s">
        <v>555</v>
      </c>
      <c r="G330" s="191" t="s">
        <v>151</v>
      </c>
      <c r="H330" s="192">
        <v>43</v>
      </c>
      <c r="I330" s="193"/>
      <c r="J330" s="194">
        <f>ROUND(I330*H330,2)</f>
        <v>0</v>
      </c>
      <c r="K330" s="190" t="s">
        <v>152</v>
      </c>
      <c r="L330" s="39"/>
      <c r="M330" s="195" t="s">
        <v>1</v>
      </c>
      <c r="N330" s="196" t="s">
        <v>50</v>
      </c>
      <c r="O330" s="71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301</v>
      </c>
      <c r="AT330" s="199" t="s">
        <v>148</v>
      </c>
      <c r="AU330" s="199" t="s">
        <v>95</v>
      </c>
      <c r="AY330" s="16" t="s">
        <v>146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6" t="s">
        <v>93</v>
      </c>
      <c r="BK330" s="200">
        <f>ROUND(I330*H330,2)</f>
        <v>0</v>
      </c>
      <c r="BL330" s="16" t="s">
        <v>301</v>
      </c>
      <c r="BM330" s="199" t="s">
        <v>556</v>
      </c>
    </row>
    <row r="331" spans="1:65" s="2" customFormat="1" ht="19.5" x14ac:dyDescent="0.2">
      <c r="A331" s="34"/>
      <c r="B331" s="35"/>
      <c r="C331" s="36"/>
      <c r="D331" s="203" t="s">
        <v>177</v>
      </c>
      <c r="E331" s="36"/>
      <c r="F331" s="213" t="s">
        <v>557</v>
      </c>
      <c r="G331" s="36"/>
      <c r="H331" s="36"/>
      <c r="I331" s="214"/>
      <c r="J331" s="36"/>
      <c r="K331" s="36"/>
      <c r="L331" s="39"/>
      <c r="M331" s="215"/>
      <c r="N331" s="216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6" t="s">
        <v>177</v>
      </c>
      <c r="AU331" s="16" t="s">
        <v>95</v>
      </c>
    </row>
    <row r="332" spans="1:65" s="12" customFormat="1" ht="22.9" customHeight="1" x14ac:dyDescent="0.2">
      <c r="B332" s="172"/>
      <c r="C332" s="173"/>
      <c r="D332" s="174" t="s">
        <v>84</v>
      </c>
      <c r="E332" s="186" t="s">
        <v>558</v>
      </c>
      <c r="F332" s="186" t="s">
        <v>559</v>
      </c>
      <c r="G332" s="173"/>
      <c r="H332" s="173"/>
      <c r="I332" s="176"/>
      <c r="J332" s="187">
        <f>BK332</f>
        <v>0</v>
      </c>
      <c r="K332" s="173"/>
      <c r="L332" s="178"/>
      <c r="M332" s="179"/>
      <c r="N332" s="180"/>
      <c r="O332" s="180"/>
      <c r="P332" s="181">
        <f>P333</f>
        <v>0</v>
      </c>
      <c r="Q332" s="180"/>
      <c r="R332" s="181">
        <f>R333</f>
        <v>0</v>
      </c>
      <c r="S332" s="180"/>
      <c r="T332" s="182">
        <f>T333</f>
        <v>0</v>
      </c>
      <c r="AR332" s="183" t="s">
        <v>158</v>
      </c>
      <c r="AT332" s="184" t="s">
        <v>84</v>
      </c>
      <c r="AU332" s="184" t="s">
        <v>93</v>
      </c>
      <c r="AY332" s="183" t="s">
        <v>146</v>
      </c>
      <c r="BK332" s="185">
        <f>BK333</f>
        <v>0</v>
      </c>
    </row>
    <row r="333" spans="1:65" s="2" customFormat="1" ht="24.2" customHeight="1" x14ac:dyDescent="0.2">
      <c r="A333" s="34"/>
      <c r="B333" s="35"/>
      <c r="C333" s="188" t="s">
        <v>359</v>
      </c>
      <c r="D333" s="188" t="s">
        <v>148</v>
      </c>
      <c r="E333" s="189" t="s">
        <v>560</v>
      </c>
      <c r="F333" s="190" t="s">
        <v>561</v>
      </c>
      <c r="G333" s="191" t="s">
        <v>230</v>
      </c>
      <c r="H333" s="192">
        <v>1</v>
      </c>
      <c r="I333" s="193"/>
      <c r="J333" s="194">
        <f>ROUND(I333*H333,2)</f>
        <v>0</v>
      </c>
      <c r="K333" s="190" t="s">
        <v>1</v>
      </c>
      <c r="L333" s="39"/>
      <c r="M333" s="195" t="s">
        <v>1</v>
      </c>
      <c r="N333" s="196" t="s">
        <v>50</v>
      </c>
      <c r="O333" s="7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301</v>
      </c>
      <c r="AT333" s="199" t="s">
        <v>148</v>
      </c>
      <c r="AU333" s="199" t="s">
        <v>95</v>
      </c>
      <c r="AY333" s="16" t="s">
        <v>146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6" t="s">
        <v>93</v>
      </c>
      <c r="BK333" s="200">
        <f>ROUND(I333*H333,2)</f>
        <v>0</v>
      </c>
      <c r="BL333" s="16" t="s">
        <v>301</v>
      </c>
      <c r="BM333" s="199" t="s">
        <v>562</v>
      </c>
    </row>
    <row r="334" spans="1:65" s="12" customFormat="1" ht="25.9" customHeight="1" x14ac:dyDescent="0.2">
      <c r="B334" s="172"/>
      <c r="C334" s="173"/>
      <c r="D334" s="174" t="s">
        <v>84</v>
      </c>
      <c r="E334" s="175" t="s">
        <v>563</v>
      </c>
      <c r="F334" s="175" t="s">
        <v>564</v>
      </c>
      <c r="G334" s="173"/>
      <c r="H334" s="173"/>
      <c r="I334" s="176"/>
      <c r="J334" s="177">
        <f>BK334</f>
        <v>0</v>
      </c>
      <c r="K334" s="173"/>
      <c r="L334" s="178"/>
      <c r="M334" s="179"/>
      <c r="N334" s="180"/>
      <c r="O334" s="180"/>
      <c r="P334" s="181">
        <f>P335</f>
        <v>0</v>
      </c>
      <c r="Q334" s="180"/>
      <c r="R334" s="181">
        <f>R335</f>
        <v>0</v>
      </c>
      <c r="S334" s="180"/>
      <c r="T334" s="182">
        <f>T335</f>
        <v>0</v>
      </c>
      <c r="AR334" s="183" t="s">
        <v>153</v>
      </c>
      <c r="AT334" s="184" t="s">
        <v>84</v>
      </c>
      <c r="AU334" s="184" t="s">
        <v>85</v>
      </c>
      <c r="AY334" s="183" t="s">
        <v>146</v>
      </c>
      <c r="BK334" s="185">
        <f>BK335</f>
        <v>0</v>
      </c>
    </row>
    <row r="335" spans="1:65" s="2" customFormat="1" ht="16.5" customHeight="1" x14ac:dyDescent="0.2">
      <c r="A335" s="34"/>
      <c r="B335" s="35"/>
      <c r="C335" s="188" t="s">
        <v>565</v>
      </c>
      <c r="D335" s="188" t="s">
        <v>148</v>
      </c>
      <c r="E335" s="189" t="s">
        <v>566</v>
      </c>
      <c r="F335" s="190" t="s">
        <v>567</v>
      </c>
      <c r="G335" s="191" t="s">
        <v>568</v>
      </c>
      <c r="H335" s="192">
        <v>20</v>
      </c>
      <c r="I335" s="193"/>
      <c r="J335" s="194">
        <f>ROUND(I335*H335,2)</f>
        <v>0</v>
      </c>
      <c r="K335" s="190" t="s">
        <v>152</v>
      </c>
      <c r="L335" s="39"/>
      <c r="M335" s="239" t="s">
        <v>1</v>
      </c>
      <c r="N335" s="240" t="s">
        <v>50</v>
      </c>
      <c r="O335" s="241"/>
      <c r="P335" s="242">
        <f>O335*H335</f>
        <v>0</v>
      </c>
      <c r="Q335" s="242">
        <v>0</v>
      </c>
      <c r="R335" s="242">
        <f>Q335*H335</f>
        <v>0</v>
      </c>
      <c r="S335" s="242">
        <v>0</v>
      </c>
      <c r="T335" s="24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569</v>
      </c>
      <c r="AT335" s="199" t="s">
        <v>148</v>
      </c>
      <c r="AU335" s="199" t="s">
        <v>93</v>
      </c>
      <c r="AY335" s="16" t="s">
        <v>146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6" t="s">
        <v>93</v>
      </c>
      <c r="BK335" s="200">
        <f>ROUND(I335*H335,2)</f>
        <v>0</v>
      </c>
      <c r="BL335" s="16" t="s">
        <v>569</v>
      </c>
      <c r="BM335" s="199" t="s">
        <v>570</v>
      </c>
    </row>
    <row r="336" spans="1:65" s="2" customFormat="1" ht="6.95" customHeight="1" x14ac:dyDescent="0.2">
      <c r="A336" s="34"/>
      <c r="B336" s="54"/>
      <c r="C336" s="55"/>
      <c r="D336" s="55"/>
      <c r="E336" s="55"/>
      <c r="F336" s="55"/>
      <c r="G336" s="55"/>
      <c r="H336" s="55"/>
      <c r="I336" s="55"/>
      <c r="J336" s="55"/>
      <c r="K336" s="55"/>
      <c r="L336" s="39"/>
      <c r="M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</row>
  </sheetData>
  <sheetProtection algorithmName="SHA-512" hashValue="aOZh4Atzy9cPe4kxGPNv6LoORL015gXxU9T50eh4/e8qm9Hplghfj3iT5UByZv7m/JcFu6asbXku9SUGRy8erQ==" saltValue="a9Awe56m24Cly9Zg8o+/2nuCFR9NRE+nJT2X5/uwHkAk+Gidq+u1+/uIT7/9kuciKJBUfXId8qJjnnTrBTv8lQ==" spinCount="100000" sheet="1" objects="1" scenarios="1" formatColumns="0" formatRows="0" autoFilter="0"/>
  <autoFilter ref="C131:K335"/>
  <mergeCells count="9">
    <mergeCell ref="E86:H86"/>
    <mergeCell ref="E122:H122"/>
    <mergeCell ref="E124:H124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tabSelected="1" topLeftCell="A136" workbookViewId="0">
      <selection activeCell="I151" sqref="I15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98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95</v>
      </c>
    </row>
    <row r="4" spans="1:46" s="1" customFormat="1" ht="24.95" customHeight="1" x14ac:dyDescent="0.2">
      <c r="B4" s="19"/>
      <c r="D4" s="110" t="s">
        <v>106</v>
      </c>
      <c r="L4" s="19"/>
      <c r="M4" s="111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2" t="s">
        <v>16</v>
      </c>
      <c r="L6" s="19"/>
    </row>
    <row r="7" spans="1:46" s="1" customFormat="1" ht="26.25" customHeight="1" x14ac:dyDescent="0.2">
      <c r="B7" s="19"/>
      <c r="E7" s="292" t="str">
        <f>'Rekapitulace zakázky'!K6</f>
        <v>Oprava mostu v km 412,700 trati Praha Masarykovo n. - Děčín hl.n.</v>
      </c>
      <c r="F7" s="293"/>
      <c r="G7" s="293"/>
      <c r="H7" s="293"/>
      <c r="L7" s="19"/>
    </row>
    <row r="8" spans="1:46" s="2" customFormat="1" ht="12" customHeight="1" x14ac:dyDescent="0.2">
      <c r="A8" s="34"/>
      <c r="B8" s="39"/>
      <c r="C8" s="34"/>
      <c r="D8" s="112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9"/>
      <c r="C9" s="34"/>
      <c r="D9" s="34"/>
      <c r="E9" s="294" t="s">
        <v>571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19</v>
      </c>
      <c r="G11" s="34"/>
      <c r="H11" s="34"/>
      <c r="I11" s="112" t="s">
        <v>20</v>
      </c>
      <c r="J11" s="113" t="s">
        <v>7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zakázky'!AN8</f>
        <v>19. 10. 2021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 x14ac:dyDescent="0.2">
      <c r="A13" s="34"/>
      <c r="B13" s="39"/>
      <c r="C13" s="34"/>
      <c r="D13" s="115" t="s">
        <v>25</v>
      </c>
      <c r="E13" s="34"/>
      <c r="F13" s="116" t="s">
        <v>26</v>
      </c>
      <c r="G13" s="34"/>
      <c r="H13" s="34"/>
      <c r="I13" s="115" t="s">
        <v>27</v>
      </c>
      <c r="J13" s="116" t="s">
        <v>28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29</v>
      </c>
      <c r="E14" s="34"/>
      <c r="F14" s="34"/>
      <c r="G14" s="34"/>
      <c r="H14" s="34"/>
      <c r="I14" s="112" t="s">
        <v>30</v>
      </c>
      <c r="J14" s="113" t="s">
        <v>31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35</v>
      </c>
      <c r="E17" s="34"/>
      <c r="F17" s="34"/>
      <c r="G17" s="34"/>
      <c r="H17" s="34"/>
      <c r="I17" s="112" t="s">
        <v>30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6" t="str">
        <f>'Rekapitulace zakázky'!E14</f>
        <v>Vyplň údaj</v>
      </c>
      <c r="F18" s="297"/>
      <c r="G18" s="297"/>
      <c r="H18" s="297"/>
      <c r="I18" s="112" t="s">
        <v>33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37</v>
      </c>
      <c r="E20" s="34"/>
      <c r="F20" s="34"/>
      <c r="G20" s="34"/>
      <c r="H20" s="34"/>
      <c r="I20" s="112" t="s">
        <v>30</v>
      </c>
      <c r="J20" s="113" t="s">
        <v>38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39</v>
      </c>
      <c r="F21" s="34"/>
      <c r="G21" s="34"/>
      <c r="H21" s="34"/>
      <c r="I21" s="112" t="s">
        <v>33</v>
      </c>
      <c r="J21" s="113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42</v>
      </c>
      <c r="E23" s="34"/>
      <c r="F23" s="34"/>
      <c r="G23" s="34"/>
      <c r="H23" s="34"/>
      <c r="I23" s="112" t="s">
        <v>30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tr">
        <f>IF('Rekapitulace zakázky'!E20="","",'Rekapitulace zakázky'!E20)</f>
        <v xml:space="preserve"> </v>
      </c>
      <c r="F24" s="34"/>
      <c r="G24" s="34"/>
      <c r="H24" s="34"/>
      <c r="I24" s="112" t="s">
        <v>33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7"/>
      <c r="B27" s="118"/>
      <c r="C27" s="117"/>
      <c r="D27" s="117"/>
      <c r="E27" s="298" t="s">
        <v>1</v>
      </c>
      <c r="F27" s="298"/>
      <c r="G27" s="298"/>
      <c r="H27" s="29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1" t="s">
        <v>45</v>
      </c>
      <c r="E30" s="34"/>
      <c r="F30" s="34"/>
      <c r="G30" s="34"/>
      <c r="H30" s="34"/>
      <c r="I30" s="34"/>
      <c r="J30" s="122">
        <f>ROUND(J118, 2)</f>
        <v>10032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3" t="s">
        <v>47</v>
      </c>
      <c r="G32" s="34"/>
      <c r="H32" s="34"/>
      <c r="I32" s="123" t="s">
        <v>46</v>
      </c>
      <c r="J32" s="123" t="s">
        <v>48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4" t="s">
        <v>49</v>
      </c>
      <c r="E33" s="112" t="s">
        <v>50</v>
      </c>
      <c r="F33" s="125">
        <f>ROUND((SUM(BE118:BE186)),  2)</f>
        <v>10032</v>
      </c>
      <c r="G33" s="34"/>
      <c r="H33" s="34"/>
      <c r="I33" s="126">
        <v>0.21</v>
      </c>
      <c r="J33" s="125">
        <f>ROUND(((SUM(BE118:BE186))*I33),  2)</f>
        <v>2106.7199999999998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51</v>
      </c>
      <c r="F34" s="125">
        <f>ROUND((SUM(BF118:BF186)),  2)</f>
        <v>0</v>
      </c>
      <c r="G34" s="34"/>
      <c r="H34" s="34"/>
      <c r="I34" s="126">
        <v>0.15</v>
      </c>
      <c r="J34" s="125">
        <f>ROUND(((SUM(BF118:BF186))*I34),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52</v>
      </c>
      <c r="F35" s="125">
        <f>ROUND((SUM(BG118:BG186)),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53</v>
      </c>
      <c r="F36" s="125">
        <f>ROUND((SUM(BH118:BH186)),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54</v>
      </c>
      <c r="F37" s="125">
        <f>ROUND((SUM(BI118:BI186)),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7"/>
      <c r="D39" s="128" t="s">
        <v>55</v>
      </c>
      <c r="E39" s="129"/>
      <c r="F39" s="129"/>
      <c r="G39" s="130" t="s">
        <v>56</v>
      </c>
      <c r="H39" s="131" t="s">
        <v>57</v>
      </c>
      <c r="I39" s="129"/>
      <c r="J39" s="132">
        <f>SUM(J30:J37)</f>
        <v>12138.72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34" t="s">
        <v>58</v>
      </c>
      <c r="E49" s="135"/>
      <c r="F49" s="135"/>
      <c r="G49" s="134" t="s">
        <v>59</v>
      </c>
      <c r="H49" s="135"/>
      <c r="I49" s="135"/>
      <c r="J49" s="135"/>
      <c r="K49" s="135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36" t="s">
        <v>60</v>
      </c>
      <c r="E60" s="137"/>
      <c r="F60" s="138" t="s">
        <v>61</v>
      </c>
      <c r="G60" s="136" t="s">
        <v>60</v>
      </c>
      <c r="H60" s="137"/>
      <c r="I60" s="137"/>
      <c r="J60" s="139" t="s">
        <v>61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34" t="s">
        <v>62</v>
      </c>
      <c r="E64" s="140"/>
      <c r="F64" s="140"/>
      <c r="G64" s="134" t="s">
        <v>63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36" t="s">
        <v>60</v>
      </c>
      <c r="E75" s="137"/>
      <c r="F75" s="138" t="s">
        <v>61</v>
      </c>
      <c r="G75" s="136" t="s">
        <v>60</v>
      </c>
      <c r="H75" s="137"/>
      <c r="I75" s="137"/>
      <c r="J75" s="139" t="s">
        <v>61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5" customHeight="1" x14ac:dyDescent="0.2">
      <c r="A81" s="34"/>
      <c r="B81" s="35"/>
      <c r="C81" s="22" t="s">
        <v>109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26.25" customHeight="1" x14ac:dyDescent="0.2">
      <c r="A84" s="34"/>
      <c r="B84" s="35"/>
      <c r="C84" s="36"/>
      <c r="D84" s="36"/>
      <c r="E84" s="290" t="str">
        <f>E7</f>
        <v>Oprava mostu v km 412,700 trati Praha Masarykovo n. - Děčín hl.n.</v>
      </c>
      <c r="F84" s="291"/>
      <c r="G84" s="291"/>
      <c r="H84" s="291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 x14ac:dyDescent="0.2">
      <c r="A85" s="34"/>
      <c r="B85" s="35"/>
      <c r="C85" s="28" t="s">
        <v>107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30" customHeight="1" x14ac:dyDescent="0.2">
      <c r="A86" s="34"/>
      <c r="B86" s="35"/>
      <c r="C86" s="36"/>
      <c r="D86" s="36"/>
      <c r="E86" s="278" t="str">
        <f>E9</f>
        <v>SO 21-00-01 - Oprava mostu v km 412,700 _ Železniční svršek</v>
      </c>
      <c r="F86" s="289"/>
      <c r="G86" s="289"/>
      <c r="H86" s="28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5" customHeight="1" x14ac:dyDescent="0.2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 x14ac:dyDescent="0.2">
      <c r="A88" s="34"/>
      <c r="B88" s="35"/>
      <c r="C88" s="28" t="s">
        <v>21</v>
      </c>
      <c r="D88" s="36"/>
      <c r="E88" s="36"/>
      <c r="F88" s="26" t="str">
        <f>F12</f>
        <v>Praha-Holešovice</v>
      </c>
      <c r="G88" s="36"/>
      <c r="H88" s="36"/>
      <c r="I88" s="28" t="s">
        <v>23</v>
      </c>
      <c r="J88" s="66" t="str">
        <f>IF(J12="","",J12)</f>
        <v>19. 10. 2021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25.7" customHeight="1" x14ac:dyDescent="0.2">
      <c r="A90" s="34"/>
      <c r="B90" s="35"/>
      <c r="C90" s="28" t="s">
        <v>29</v>
      </c>
      <c r="D90" s="36"/>
      <c r="E90" s="36"/>
      <c r="F90" s="26" t="str">
        <f>E15</f>
        <v>Správa železnic, státní organizace</v>
      </c>
      <c r="G90" s="36"/>
      <c r="H90" s="36"/>
      <c r="I90" s="28" t="s">
        <v>37</v>
      </c>
      <c r="J90" s="32" t="str">
        <f>E21</f>
        <v>TOP CON SERVIS s.r.o.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8" t="s">
        <v>35</v>
      </c>
      <c r="D91" s="36"/>
      <c r="E91" s="36"/>
      <c r="F91" s="26" t="str">
        <f>IF(E18="","",E18)</f>
        <v>Vyplň údaj</v>
      </c>
      <c r="G91" s="36"/>
      <c r="H91" s="36"/>
      <c r="I91" s="28" t="s">
        <v>42</v>
      </c>
      <c r="J91" s="32" t="str">
        <f>E24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 x14ac:dyDescent="0.2">
      <c r="A93" s="34"/>
      <c r="B93" s="35"/>
      <c r="C93" s="145" t="s">
        <v>110</v>
      </c>
      <c r="D93" s="146"/>
      <c r="E93" s="146"/>
      <c r="F93" s="146"/>
      <c r="G93" s="146"/>
      <c r="H93" s="146"/>
      <c r="I93" s="146"/>
      <c r="J93" s="147" t="s">
        <v>111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" customHeight="1" x14ac:dyDescent="0.2">
      <c r="A95" s="34"/>
      <c r="B95" s="35"/>
      <c r="C95" s="148" t="s">
        <v>112</v>
      </c>
      <c r="D95" s="36"/>
      <c r="E95" s="36"/>
      <c r="F95" s="36"/>
      <c r="G95" s="36"/>
      <c r="H95" s="36"/>
      <c r="I95" s="36"/>
      <c r="J95" s="84">
        <f>J118</f>
        <v>10032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113</v>
      </c>
    </row>
    <row r="96" spans="1:47" s="9" customFormat="1" ht="24.95" customHeight="1" x14ac:dyDescent="0.2">
      <c r="B96" s="149"/>
      <c r="C96" s="150"/>
      <c r="D96" s="151" t="s">
        <v>572</v>
      </c>
      <c r="E96" s="152"/>
      <c r="F96" s="152"/>
      <c r="G96" s="152"/>
      <c r="H96" s="152"/>
      <c r="I96" s="152"/>
      <c r="J96" s="153">
        <f>J119</f>
        <v>0</v>
      </c>
      <c r="K96" s="150"/>
      <c r="L96" s="154"/>
    </row>
    <row r="97" spans="1:31" s="9" customFormat="1" ht="24.95" customHeight="1" x14ac:dyDescent="0.2">
      <c r="B97" s="149"/>
      <c r="C97" s="150"/>
      <c r="D97" s="151" t="s">
        <v>573</v>
      </c>
      <c r="E97" s="152"/>
      <c r="F97" s="152"/>
      <c r="G97" s="152"/>
      <c r="H97" s="152"/>
      <c r="I97" s="152"/>
      <c r="J97" s="153">
        <f>J124</f>
        <v>10032</v>
      </c>
      <c r="K97" s="150"/>
      <c r="L97" s="154"/>
    </row>
    <row r="98" spans="1:31" s="9" customFormat="1" ht="24.95" customHeight="1" x14ac:dyDescent="0.2">
      <c r="B98" s="149"/>
      <c r="C98" s="150"/>
      <c r="D98" s="151" t="s">
        <v>574</v>
      </c>
      <c r="E98" s="152"/>
      <c r="F98" s="152"/>
      <c r="G98" s="152"/>
      <c r="H98" s="152"/>
      <c r="I98" s="152"/>
      <c r="J98" s="153">
        <f>J165</f>
        <v>0</v>
      </c>
      <c r="K98" s="150"/>
      <c r="L98" s="154"/>
    </row>
    <row r="99" spans="1:31" s="2" customFormat="1" ht="21.75" customHeight="1" x14ac:dyDescent="0.2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 x14ac:dyDescent="0.2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 x14ac:dyDescent="0.2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 x14ac:dyDescent="0.2">
      <c r="A105" s="34"/>
      <c r="B105" s="35"/>
      <c r="C105" s="22" t="s">
        <v>131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 x14ac:dyDescent="0.2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 x14ac:dyDescent="0.2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 x14ac:dyDescent="0.2">
      <c r="A108" s="34"/>
      <c r="B108" s="35"/>
      <c r="C108" s="36"/>
      <c r="D108" s="36"/>
      <c r="E108" s="290" t="str">
        <f>E7</f>
        <v>Oprava mostu v km 412,700 trati Praha Masarykovo n. - Děčín hl.n.</v>
      </c>
      <c r="F108" s="291"/>
      <c r="G108" s="291"/>
      <c r="H108" s="291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 x14ac:dyDescent="0.2">
      <c r="A109" s="34"/>
      <c r="B109" s="35"/>
      <c r="C109" s="28" t="s">
        <v>107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30" customHeight="1" x14ac:dyDescent="0.2">
      <c r="A110" s="34"/>
      <c r="B110" s="35"/>
      <c r="C110" s="36"/>
      <c r="D110" s="36"/>
      <c r="E110" s="278" t="str">
        <f>E9</f>
        <v>SO 21-00-01 - Oprava mostu v km 412,700 _ Železniční svršek</v>
      </c>
      <c r="F110" s="289"/>
      <c r="G110" s="289"/>
      <c r="H110" s="28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 x14ac:dyDescent="0.2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 x14ac:dyDescent="0.2">
      <c r="A112" s="34"/>
      <c r="B112" s="35"/>
      <c r="C112" s="28" t="s">
        <v>21</v>
      </c>
      <c r="D112" s="36"/>
      <c r="E112" s="36"/>
      <c r="F112" s="26" t="str">
        <f>F12</f>
        <v>Praha-Holešovice</v>
      </c>
      <c r="G112" s="36"/>
      <c r="H112" s="36"/>
      <c r="I112" s="28" t="s">
        <v>23</v>
      </c>
      <c r="J112" s="66" t="str">
        <f>IF(J12="","",J12)</f>
        <v>19. 10. 2021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 x14ac:dyDescent="0.2">
      <c r="A114" s="34"/>
      <c r="B114" s="35"/>
      <c r="C114" s="28" t="s">
        <v>29</v>
      </c>
      <c r="D114" s="36"/>
      <c r="E114" s="36"/>
      <c r="F114" s="26" t="str">
        <f>E15</f>
        <v>Správa železnic, státní organizace</v>
      </c>
      <c r="G114" s="36"/>
      <c r="H114" s="36"/>
      <c r="I114" s="28" t="s">
        <v>37</v>
      </c>
      <c r="J114" s="32" t="str">
        <f>E21</f>
        <v>TOP CON SERVIS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 x14ac:dyDescent="0.2">
      <c r="A115" s="34"/>
      <c r="B115" s="35"/>
      <c r="C115" s="28" t="s">
        <v>35</v>
      </c>
      <c r="D115" s="36"/>
      <c r="E115" s="36"/>
      <c r="F115" s="26" t="str">
        <f>IF(E18="","",E18)</f>
        <v>Vyplň údaj</v>
      </c>
      <c r="G115" s="36"/>
      <c r="H115" s="36"/>
      <c r="I115" s="28" t="s">
        <v>42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 x14ac:dyDescent="0.2">
      <c r="A117" s="161"/>
      <c r="B117" s="162"/>
      <c r="C117" s="163" t="s">
        <v>132</v>
      </c>
      <c r="D117" s="164" t="s">
        <v>70</v>
      </c>
      <c r="E117" s="164" t="s">
        <v>66</v>
      </c>
      <c r="F117" s="164" t="s">
        <v>67</v>
      </c>
      <c r="G117" s="164" t="s">
        <v>133</v>
      </c>
      <c r="H117" s="164" t="s">
        <v>134</v>
      </c>
      <c r="I117" s="164" t="s">
        <v>135</v>
      </c>
      <c r="J117" s="164" t="s">
        <v>111</v>
      </c>
      <c r="K117" s="165" t="s">
        <v>136</v>
      </c>
      <c r="L117" s="166"/>
      <c r="M117" s="75" t="s">
        <v>1</v>
      </c>
      <c r="N117" s="76" t="s">
        <v>49</v>
      </c>
      <c r="O117" s="76" t="s">
        <v>137</v>
      </c>
      <c r="P117" s="76" t="s">
        <v>138</v>
      </c>
      <c r="Q117" s="76" t="s">
        <v>139</v>
      </c>
      <c r="R117" s="76" t="s">
        <v>140</v>
      </c>
      <c r="S117" s="76" t="s">
        <v>141</v>
      </c>
      <c r="T117" s="77" t="s">
        <v>142</v>
      </c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/>
    </row>
    <row r="118" spans="1:65" s="2" customFormat="1" ht="22.9" customHeight="1" x14ac:dyDescent="0.25">
      <c r="A118" s="34"/>
      <c r="B118" s="35"/>
      <c r="C118" s="82" t="s">
        <v>143</v>
      </c>
      <c r="D118" s="36"/>
      <c r="E118" s="36"/>
      <c r="F118" s="36"/>
      <c r="G118" s="36"/>
      <c r="H118" s="36"/>
      <c r="I118" s="36"/>
      <c r="J118" s="167">
        <f>BK118</f>
        <v>10032</v>
      </c>
      <c r="K118" s="36"/>
      <c r="L118" s="39"/>
      <c r="M118" s="78"/>
      <c r="N118" s="168"/>
      <c r="O118" s="79"/>
      <c r="P118" s="169">
        <f>P119+P124+P165</f>
        <v>0</v>
      </c>
      <c r="Q118" s="79"/>
      <c r="R118" s="169">
        <f>R119+R124+R165</f>
        <v>272.73984400000006</v>
      </c>
      <c r="S118" s="79"/>
      <c r="T118" s="170">
        <f>T119+T124+T165</f>
        <v>125.08117999999999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84</v>
      </c>
      <c r="AU118" s="16" t="s">
        <v>113</v>
      </c>
      <c r="BK118" s="171">
        <f>BK119+BK124+BK165</f>
        <v>10032</v>
      </c>
    </row>
    <row r="119" spans="1:65" s="12" customFormat="1" ht="25.9" customHeight="1" x14ac:dyDescent="0.2">
      <c r="B119" s="172"/>
      <c r="C119" s="173"/>
      <c r="D119" s="174" t="s">
        <v>84</v>
      </c>
      <c r="E119" s="175" t="s">
        <v>93</v>
      </c>
      <c r="F119" s="175" t="s">
        <v>147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SUM(P120:P123)</f>
        <v>0</v>
      </c>
      <c r="Q119" s="180"/>
      <c r="R119" s="181">
        <f>SUM(R120:R123)</f>
        <v>0</v>
      </c>
      <c r="S119" s="180"/>
      <c r="T119" s="182">
        <f>SUM(T120:T123)</f>
        <v>0</v>
      </c>
      <c r="AR119" s="183" t="s">
        <v>93</v>
      </c>
      <c r="AT119" s="184" t="s">
        <v>84</v>
      </c>
      <c r="AU119" s="184" t="s">
        <v>85</v>
      </c>
      <c r="AY119" s="183" t="s">
        <v>146</v>
      </c>
      <c r="BK119" s="185">
        <f>SUM(BK120:BK123)</f>
        <v>0</v>
      </c>
    </row>
    <row r="120" spans="1:65" s="2" customFormat="1" ht="37.9" customHeight="1" x14ac:dyDescent="0.2">
      <c r="A120" s="34"/>
      <c r="B120" s="35"/>
      <c r="C120" s="188" t="s">
        <v>93</v>
      </c>
      <c r="D120" s="188" t="s">
        <v>148</v>
      </c>
      <c r="E120" s="189" t="s">
        <v>575</v>
      </c>
      <c r="F120" s="190" t="s">
        <v>576</v>
      </c>
      <c r="G120" s="191" t="s">
        <v>156</v>
      </c>
      <c r="H120" s="192">
        <v>75</v>
      </c>
      <c r="I120" s="193"/>
      <c r="J120" s="194">
        <f>ROUND(I120*H120,2)</f>
        <v>0</v>
      </c>
      <c r="K120" s="190" t="s">
        <v>152</v>
      </c>
      <c r="L120" s="39"/>
      <c r="M120" s="195" t="s">
        <v>1</v>
      </c>
      <c r="N120" s="196" t="s">
        <v>50</v>
      </c>
      <c r="O120" s="7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153</v>
      </c>
      <c r="AT120" s="199" t="s">
        <v>148</v>
      </c>
      <c r="AU120" s="199" t="s">
        <v>93</v>
      </c>
      <c r="AY120" s="16" t="s">
        <v>146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6" t="s">
        <v>93</v>
      </c>
      <c r="BK120" s="200">
        <f>ROUND(I120*H120,2)</f>
        <v>0</v>
      </c>
      <c r="BL120" s="16" t="s">
        <v>153</v>
      </c>
      <c r="BM120" s="199" t="s">
        <v>577</v>
      </c>
    </row>
    <row r="121" spans="1:65" s="13" customFormat="1" x14ac:dyDescent="0.2">
      <c r="B121" s="201"/>
      <c r="C121" s="202"/>
      <c r="D121" s="203" t="s">
        <v>163</v>
      </c>
      <c r="E121" s="204" t="s">
        <v>1</v>
      </c>
      <c r="F121" s="205" t="s">
        <v>578</v>
      </c>
      <c r="G121" s="202"/>
      <c r="H121" s="206">
        <v>75</v>
      </c>
      <c r="I121" s="207"/>
      <c r="J121" s="202"/>
      <c r="K121" s="202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163</v>
      </c>
      <c r="AU121" s="212" t="s">
        <v>93</v>
      </c>
      <c r="AV121" s="13" t="s">
        <v>95</v>
      </c>
      <c r="AW121" s="13" t="s">
        <v>41</v>
      </c>
      <c r="AX121" s="13" t="s">
        <v>93</v>
      </c>
      <c r="AY121" s="212" t="s">
        <v>146</v>
      </c>
    </row>
    <row r="122" spans="1:65" s="2" customFormat="1" ht="24.2" customHeight="1" x14ac:dyDescent="0.2">
      <c r="A122" s="34"/>
      <c r="B122" s="35"/>
      <c r="C122" s="188" t="s">
        <v>95</v>
      </c>
      <c r="D122" s="188" t="s">
        <v>148</v>
      </c>
      <c r="E122" s="189" t="s">
        <v>579</v>
      </c>
      <c r="F122" s="190" t="s">
        <v>580</v>
      </c>
      <c r="G122" s="191" t="s">
        <v>161</v>
      </c>
      <c r="H122" s="192">
        <v>125</v>
      </c>
      <c r="I122" s="193"/>
      <c r="J122" s="194">
        <f>ROUND(I122*H122,2)</f>
        <v>0</v>
      </c>
      <c r="K122" s="190" t="s">
        <v>152</v>
      </c>
      <c r="L122" s="39"/>
      <c r="M122" s="195" t="s">
        <v>1</v>
      </c>
      <c r="N122" s="196" t="s">
        <v>50</v>
      </c>
      <c r="O122" s="7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153</v>
      </c>
      <c r="AT122" s="199" t="s">
        <v>148</v>
      </c>
      <c r="AU122" s="199" t="s">
        <v>93</v>
      </c>
      <c r="AY122" s="16" t="s">
        <v>146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6" t="s">
        <v>93</v>
      </c>
      <c r="BK122" s="200">
        <f>ROUND(I122*H122,2)</f>
        <v>0</v>
      </c>
      <c r="BL122" s="16" t="s">
        <v>153</v>
      </c>
      <c r="BM122" s="199" t="s">
        <v>581</v>
      </c>
    </row>
    <row r="123" spans="1:65" s="13" customFormat="1" x14ac:dyDescent="0.2">
      <c r="B123" s="201"/>
      <c r="C123" s="202"/>
      <c r="D123" s="203" t="s">
        <v>163</v>
      </c>
      <c r="E123" s="204" t="s">
        <v>1</v>
      </c>
      <c r="F123" s="205" t="s">
        <v>582</v>
      </c>
      <c r="G123" s="202"/>
      <c r="H123" s="206">
        <v>125</v>
      </c>
      <c r="I123" s="207"/>
      <c r="J123" s="202"/>
      <c r="K123" s="202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163</v>
      </c>
      <c r="AU123" s="212" t="s">
        <v>93</v>
      </c>
      <c r="AV123" s="13" t="s">
        <v>95</v>
      </c>
      <c r="AW123" s="13" t="s">
        <v>41</v>
      </c>
      <c r="AX123" s="13" t="s">
        <v>93</v>
      </c>
      <c r="AY123" s="212" t="s">
        <v>146</v>
      </c>
    </row>
    <row r="124" spans="1:65" s="12" customFormat="1" ht="25.9" customHeight="1" x14ac:dyDescent="0.2">
      <c r="B124" s="172"/>
      <c r="C124" s="173"/>
      <c r="D124" s="174" t="s">
        <v>84</v>
      </c>
      <c r="E124" s="175" t="s">
        <v>168</v>
      </c>
      <c r="F124" s="175" t="s">
        <v>348</v>
      </c>
      <c r="G124" s="173"/>
      <c r="H124" s="173"/>
      <c r="I124" s="176"/>
      <c r="J124" s="177">
        <f>BK124</f>
        <v>10032</v>
      </c>
      <c r="K124" s="173"/>
      <c r="L124" s="178"/>
      <c r="M124" s="179"/>
      <c r="N124" s="180"/>
      <c r="O124" s="180"/>
      <c r="P124" s="181">
        <f>SUM(P125:P164)</f>
        <v>0</v>
      </c>
      <c r="Q124" s="180"/>
      <c r="R124" s="181">
        <f>SUM(R125:R164)</f>
        <v>272.73984400000006</v>
      </c>
      <c r="S124" s="180"/>
      <c r="T124" s="182">
        <f>SUM(T125:T164)</f>
        <v>125.08117999999999</v>
      </c>
      <c r="AR124" s="183" t="s">
        <v>93</v>
      </c>
      <c r="AT124" s="184" t="s">
        <v>84</v>
      </c>
      <c r="AU124" s="184" t="s">
        <v>85</v>
      </c>
      <c r="AY124" s="183" t="s">
        <v>146</v>
      </c>
      <c r="BK124" s="185">
        <f>SUM(BK125:BK164)</f>
        <v>10032</v>
      </c>
    </row>
    <row r="125" spans="1:65" s="2" customFormat="1" ht="24.2" customHeight="1" x14ac:dyDescent="0.2">
      <c r="A125" s="34"/>
      <c r="B125" s="35"/>
      <c r="C125" s="188" t="s">
        <v>158</v>
      </c>
      <c r="D125" s="188" t="s">
        <v>148</v>
      </c>
      <c r="E125" s="189" t="s">
        <v>583</v>
      </c>
      <c r="F125" s="190" t="s">
        <v>584</v>
      </c>
      <c r="G125" s="191" t="s">
        <v>156</v>
      </c>
      <c r="H125" s="192">
        <v>75</v>
      </c>
      <c r="I125" s="193"/>
      <c r="J125" s="194">
        <f>ROUND(I125*H125,2)</f>
        <v>0</v>
      </c>
      <c r="K125" s="190" t="s">
        <v>152</v>
      </c>
      <c r="L125" s="39"/>
      <c r="M125" s="195" t="s">
        <v>1</v>
      </c>
      <c r="N125" s="196" t="s">
        <v>50</v>
      </c>
      <c r="O125" s="71"/>
      <c r="P125" s="197">
        <f>O125*H125</f>
        <v>0</v>
      </c>
      <c r="Q125" s="197">
        <v>1.964</v>
      </c>
      <c r="R125" s="197">
        <f>Q125*H125</f>
        <v>147.30000000000001</v>
      </c>
      <c r="S125" s="197">
        <v>0</v>
      </c>
      <c r="T125" s="19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153</v>
      </c>
      <c r="AT125" s="199" t="s">
        <v>148</v>
      </c>
      <c r="AU125" s="199" t="s">
        <v>93</v>
      </c>
      <c r="AY125" s="16" t="s">
        <v>146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6" t="s">
        <v>93</v>
      </c>
      <c r="BK125" s="200">
        <f>ROUND(I125*H125,2)</f>
        <v>0</v>
      </c>
      <c r="BL125" s="16" t="s">
        <v>153</v>
      </c>
      <c r="BM125" s="199" t="s">
        <v>585</v>
      </c>
    </row>
    <row r="126" spans="1:65" s="13" customFormat="1" x14ac:dyDescent="0.2">
      <c r="B126" s="201"/>
      <c r="C126" s="202"/>
      <c r="D126" s="203" t="s">
        <v>163</v>
      </c>
      <c r="E126" s="204" t="s">
        <v>1</v>
      </c>
      <c r="F126" s="205" t="s">
        <v>586</v>
      </c>
      <c r="G126" s="202"/>
      <c r="H126" s="206">
        <v>75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163</v>
      </c>
      <c r="AU126" s="212" t="s">
        <v>93</v>
      </c>
      <c r="AV126" s="13" t="s">
        <v>95</v>
      </c>
      <c r="AW126" s="13" t="s">
        <v>41</v>
      </c>
      <c r="AX126" s="13" t="s">
        <v>93</v>
      </c>
      <c r="AY126" s="212" t="s">
        <v>146</v>
      </c>
    </row>
    <row r="127" spans="1:65" s="2" customFormat="1" ht="16.5" customHeight="1" x14ac:dyDescent="0.2">
      <c r="A127" s="34"/>
      <c r="B127" s="35"/>
      <c r="C127" s="188" t="s">
        <v>153</v>
      </c>
      <c r="D127" s="188" t="s">
        <v>148</v>
      </c>
      <c r="E127" s="189" t="s">
        <v>587</v>
      </c>
      <c r="F127" s="190" t="s">
        <v>588</v>
      </c>
      <c r="G127" s="191" t="s">
        <v>156</v>
      </c>
      <c r="H127" s="192">
        <v>61.25</v>
      </c>
      <c r="I127" s="193"/>
      <c r="J127" s="194">
        <f>ROUND(I127*H127,2)</f>
        <v>0</v>
      </c>
      <c r="K127" s="190" t="s">
        <v>152</v>
      </c>
      <c r="L127" s="39"/>
      <c r="M127" s="195" t="s">
        <v>1</v>
      </c>
      <c r="N127" s="196" t="s">
        <v>50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153</v>
      </c>
      <c r="AT127" s="199" t="s">
        <v>148</v>
      </c>
      <c r="AU127" s="199" t="s">
        <v>93</v>
      </c>
      <c r="AY127" s="16" t="s">
        <v>146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6" t="s">
        <v>93</v>
      </c>
      <c r="BK127" s="200">
        <f>ROUND(I127*H127,2)</f>
        <v>0</v>
      </c>
      <c r="BL127" s="16" t="s">
        <v>153</v>
      </c>
      <c r="BM127" s="199" t="s">
        <v>589</v>
      </c>
    </row>
    <row r="128" spans="1:65" s="13" customFormat="1" x14ac:dyDescent="0.2">
      <c r="B128" s="201"/>
      <c r="C128" s="202"/>
      <c r="D128" s="203" t="s">
        <v>163</v>
      </c>
      <c r="E128" s="204" t="s">
        <v>1</v>
      </c>
      <c r="F128" s="205" t="s">
        <v>590</v>
      </c>
      <c r="G128" s="202"/>
      <c r="H128" s="206">
        <v>61.25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163</v>
      </c>
      <c r="AU128" s="212" t="s">
        <v>93</v>
      </c>
      <c r="AV128" s="13" t="s">
        <v>95</v>
      </c>
      <c r="AW128" s="13" t="s">
        <v>41</v>
      </c>
      <c r="AX128" s="13" t="s">
        <v>93</v>
      </c>
      <c r="AY128" s="212" t="s">
        <v>146</v>
      </c>
    </row>
    <row r="129" spans="1:65" s="2" customFormat="1" ht="16.5" customHeight="1" x14ac:dyDescent="0.2">
      <c r="A129" s="34"/>
      <c r="B129" s="35"/>
      <c r="C129" s="188" t="s">
        <v>168</v>
      </c>
      <c r="D129" s="188" t="s">
        <v>148</v>
      </c>
      <c r="E129" s="189" t="s">
        <v>591</v>
      </c>
      <c r="F129" s="190" t="s">
        <v>592</v>
      </c>
      <c r="G129" s="191" t="s">
        <v>151</v>
      </c>
      <c r="H129" s="192">
        <v>25</v>
      </c>
      <c r="I129" s="193"/>
      <c r="J129" s="194">
        <f>ROUND(I129*H129,2)</f>
        <v>0</v>
      </c>
      <c r="K129" s="190" t="s">
        <v>152</v>
      </c>
      <c r="L129" s="39"/>
      <c r="M129" s="195" t="s">
        <v>1</v>
      </c>
      <c r="N129" s="196" t="s">
        <v>50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0.2</v>
      </c>
      <c r="T129" s="198">
        <f>S129*H129</f>
        <v>5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153</v>
      </c>
      <c r="AT129" s="199" t="s">
        <v>148</v>
      </c>
      <c r="AU129" s="199" t="s">
        <v>93</v>
      </c>
      <c r="AY129" s="16" t="s">
        <v>146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6" t="s">
        <v>93</v>
      </c>
      <c r="BK129" s="200">
        <f>ROUND(I129*H129,2)</f>
        <v>0</v>
      </c>
      <c r="BL129" s="16" t="s">
        <v>153</v>
      </c>
      <c r="BM129" s="199" t="s">
        <v>593</v>
      </c>
    </row>
    <row r="130" spans="1:65" s="13" customFormat="1" x14ac:dyDescent="0.2">
      <c r="B130" s="201"/>
      <c r="C130" s="202"/>
      <c r="D130" s="203" t="s">
        <v>163</v>
      </c>
      <c r="E130" s="204" t="s">
        <v>1</v>
      </c>
      <c r="F130" s="205" t="s">
        <v>594</v>
      </c>
      <c r="G130" s="202"/>
      <c r="H130" s="206">
        <v>25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163</v>
      </c>
      <c r="AU130" s="212" t="s">
        <v>93</v>
      </c>
      <c r="AV130" s="13" t="s">
        <v>95</v>
      </c>
      <c r="AW130" s="13" t="s">
        <v>41</v>
      </c>
      <c r="AX130" s="13" t="s">
        <v>93</v>
      </c>
      <c r="AY130" s="212" t="s">
        <v>146</v>
      </c>
    </row>
    <row r="131" spans="1:65" s="2" customFormat="1" ht="21.75" customHeight="1" x14ac:dyDescent="0.2">
      <c r="A131" s="34"/>
      <c r="B131" s="35"/>
      <c r="C131" s="217" t="s">
        <v>173</v>
      </c>
      <c r="D131" s="217" t="s">
        <v>192</v>
      </c>
      <c r="E131" s="218" t="s">
        <v>595</v>
      </c>
      <c r="F131" s="219" t="s">
        <v>596</v>
      </c>
      <c r="G131" s="220" t="s">
        <v>183</v>
      </c>
      <c r="H131" s="221">
        <v>110.25</v>
      </c>
      <c r="I131" s="222"/>
      <c r="J131" s="223">
        <f>ROUND(I131*H131,2)</f>
        <v>0</v>
      </c>
      <c r="K131" s="219" t="s">
        <v>1</v>
      </c>
      <c r="L131" s="224"/>
      <c r="M131" s="225" t="s">
        <v>1</v>
      </c>
      <c r="N131" s="226" t="s">
        <v>50</v>
      </c>
      <c r="O131" s="71"/>
      <c r="P131" s="197">
        <f>O131*H131</f>
        <v>0</v>
      </c>
      <c r="Q131" s="197">
        <v>1</v>
      </c>
      <c r="R131" s="197">
        <f>Q131*H131</f>
        <v>110.25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171</v>
      </c>
      <c r="AT131" s="199" t="s">
        <v>192</v>
      </c>
      <c r="AU131" s="199" t="s">
        <v>93</v>
      </c>
      <c r="AY131" s="16" t="s">
        <v>146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93</v>
      </c>
      <c r="BK131" s="200">
        <f>ROUND(I131*H131,2)</f>
        <v>0</v>
      </c>
      <c r="BL131" s="16" t="s">
        <v>153</v>
      </c>
      <c r="BM131" s="199" t="s">
        <v>597</v>
      </c>
    </row>
    <row r="132" spans="1:65" s="13" customFormat="1" x14ac:dyDescent="0.2">
      <c r="B132" s="201"/>
      <c r="C132" s="202"/>
      <c r="D132" s="203" t="s">
        <v>163</v>
      </c>
      <c r="E132" s="204" t="s">
        <v>1</v>
      </c>
      <c r="F132" s="205" t="s">
        <v>598</v>
      </c>
      <c r="G132" s="202"/>
      <c r="H132" s="206">
        <v>110.25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163</v>
      </c>
      <c r="AU132" s="212" t="s">
        <v>93</v>
      </c>
      <c r="AV132" s="13" t="s">
        <v>95</v>
      </c>
      <c r="AW132" s="13" t="s">
        <v>41</v>
      </c>
      <c r="AX132" s="13" t="s">
        <v>93</v>
      </c>
      <c r="AY132" s="212" t="s">
        <v>146</v>
      </c>
    </row>
    <row r="133" spans="1:65" s="2" customFormat="1" ht="24.2" customHeight="1" x14ac:dyDescent="0.2">
      <c r="A133" s="34"/>
      <c r="B133" s="35"/>
      <c r="C133" s="188" t="s">
        <v>180</v>
      </c>
      <c r="D133" s="188" t="s">
        <v>148</v>
      </c>
      <c r="E133" s="189" t="s">
        <v>599</v>
      </c>
      <c r="F133" s="190" t="s">
        <v>600</v>
      </c>
      <c r="G133" s="191" t="s">
        <v>156</v>
      </c>
      <c r="H133" s="192">
        <v>55.125</v>
      </c>
      <c r="I133" s="193"/>
      <c r="J133" s="194">
        <f>ROUND(I133*H133,2)</f>
        <v>0</v>
      </c>
      <c r="K133" s="190" t="s">
        <v>152</v>
      </c>
      <c r="L133" s="39"/>
      <c r="M133" s="195" t="s">
        <v>1</v>
      </c>
      <c r="N133" s="196" t="s">
        <v>50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1.8080000000000001</v>
      </c>
      <c r="T133" s="198">
        <f>S133*H133</f>
        <v>99.665999999999997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153</v>
      </c>
      <c r="AT133" s="199" t="s">
        <v>148</v>
      </c>
      <c r="AU133" s="199" t="s">
        <v>93</v>
      </c>
      <c r="AY133" s="16" t="s">
        <v>146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93</v>
      </c>
      <c r="BK133" s="200">
        <f>ROUND(I133*H133,2)</f>
        <v>0</v>
      </c>
      <c r="BL133" s="16" t="s">
        <v>153</v>
      </c>
      <c r="BM133" s="199" t="s">
        <v>601</v>
      </c>
    </row>
    <row r="134" spans="1:65" s="13" customFormat="1" ht="22.5" x14ac:dyDescent="0.2">
      <c r="B134" s="201"/>
      <c r="C134" s="202"/>
      <c r="D134" s="203" t="s">
        <v>163</v>
      </c>
      <c r="E134" s="204" t="s">
        <v>1</v>
      </c>
      <c r="F134" s="205" t="s">
        <v>602</v>
      </c>
      <c r="G134" s="202"/>
      <c r="H134" s="206">
        <v>55.125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93</v>
      </c>
      <c r="AV134" s="13" t="s">
        <v>95</v>
      </c>
      <c r="AW134" s="13" t="s">
        <v>41</v>
      </c>
      <c r="AX134" s="13" t="s">
        <v>93</v>
      </c>
      <c r="AY134" s="212" t="s">
        <v>146</v>
      </c>
    </row>
    <row r="135" spans="1:65" s="2" customFormat="1" ht="24.2" customHeight="1" x14ac:dyDescent="0.2">
      <c r="A135" s="34"/>
      <c r="B135" s="35"/>
      <c r="C135" s="188" t="s">
        <v>171</v>
      </c>
      <c r="D135" s="188" t="s">
        <v>148</v>
      </c>
      <c r="E135" s="189" t="s">
        <v>603</v>
      </c>
      <c r="F135" s="190" t="s">
        <v>604</v>
      </c>
      <c r="G135" s="191" t="s">
        <v>151</v>
      </c>
      <c r="H135" s="192">
        <v>25</v>
      </c>
      <c r="I135" s="193"/>
      <c r="J135" s="194">
        <f>ROUND(I135*H135,2)</f>
        <v>0</v>
      </c>
      <c r="K135" s="190" t="s">
        <v>152</v>
      </c>
      <c r="L135" s="39"/>
      <c r="M135" s="195" t="s">
        <v>1</v>
      </c>
      <c r="N135" s="196" t="s">
        <v>50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153</v>
      </c>
      <c r="AT135" s="199" t="s">
        <v>148</v>
      </c>
      <c r="AU135" s="199" t="s">
        <v>93</v>
      </c>
      <c r="AY135" s="16" t="s">
        <v>146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93</v>
      </c>
      <c r="BK135" s="200">
        <f>ROUND(I135*H135,2)</f>
        <v>0</v>
      </c>
      <c r="BL135" s="16" t="s">
        <v>153</v>
      </c>
      <c r="BM135" s="199" t="s">
        <v>605</v>
      </c>
    </row>
    <row r="136" spans="1:65" s="13" customFormat="1" x14ac:dyDescent="0.2">
      <c r="B136" s="201"/>
      <c r="C136" s="202"/>
      <c r="D136" s="203" t="s">
        <v>163</v>
      </c>
      <c r="E136" s="204" t="s">
        <v>1</v>
      </c>
      <c r="F136" s="205" t="s">
        <v>594</v>
      </c>
      <c r="G136" s="202"/>
      <c r="H136" s="206">
        <v>25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163</v>
      </c>
      <c r="AU136" s="212" t="s">
        <v>93</v>
      </c>
      <c r="AV136" s="13" t="s">
        <v>95</v>
      </c>
      <c r="AW136" s="13" t="s">
        <v>41</v>
      </c>
      <c r="AX136" s="13" t="s">
        <v>93</v>
      </c>
      <c r="AY136" s="212" t="s">
        <v>146</v>
      </c>
    </row>
    <row r="137" spans="1:65" s="2" customFormat="1" ht="16.5" customHeight="1" x14ac:dyDescent="0.2">
      <c r="A137" s="34"/>
      <c r="B137" s="35"/>
      <c r="C137" s="217" t="s">
        <v>191</v>
      </c>
      <c r="D137" s="217" t="s">
        <v>192</v>
      </c>
      <c r="E137" s="218" t="s">
        <v>606</v>
      </c>
      <c r="F137" s="219" t="s">
        <v>607</v>
      </c>
      <c r="G137" s="220" t="s">
        <v>151</v>
      </c>
      <c r="H137" s="221">
        <v>50</v>
      </c>
      <c r="I137" s="247">
        <v>120</v>
      </c>
      <c r="J137" s="223">
        <f>ROUND(I137*H137,2)</f>
        <v>6000</v>
      </c>
      <c r="K137" s="219" t="s">
        <v>152</v>
      </c>
      <c r="L137" s="224"/>
      <c r="M137" s="225" t="s">
        <v>1</v>
      </c>
      <c r="N137" s="226" t="s">
        <v>50</v>
      </c>
      <c r="O137" s="71"/>
      <c r="P137" s="197">
        <f>O137*H137</f>
        <v>0</v>
      </c>
      <c r="Q137" s="197">
        <v>4.9390000000000003E-2</v>
      </c>
      <c r="R137" s="197">
        <f>Q137*H137</f>
        <v>2.4695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171</v>
      </c>
      <c r="AT137" s="199" t="s">
        <v>192</v>
      </c>
      <c r="AU137" s="199" t="s">
        <v>93</v>
      </c>
      <c r="AY137" s="16" t="s">
        <v>146</v>
      </c>
      <c r="BE137" s="200">
        <f>IF(N137="základní",J137,0)</f>
        <v>6000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93</v>
      </c>
      <c r="BK137" s="200">
        <f>ROUND(I137*H137,2)</f>
        <v>6000</v>
      </c>
      <c r="BL137" s="16" t="s">
        <v>153</v>
      </c>
      <c r="BM137" s="199" t="s">
        <v>608</v>
      </c>
    </row>
    <row r="138" spans="1:65" s="2" customFormat="1" ht="19.5" x14ac:dyDescent="0.2">
      <c r="A138" s="34"/>
      <c r="B138" s="35"/>
      <c r="C138" s="36"/>
      <c r="D138" s="203" t="s">
        <v>177</v>
      </c>
      <c r="E138" s="36"/>
      <c r="F138" s="213" t="s">
        <v>609</v>
      </c>
      <c r="G138" s="36"/>
      <c r="H138" s="36"/>
      <c r="I138" s="214"/>
      <c r="J138" s="36"/>
      <c r="K138" s="36"/>
      <c r="L138" s="39"/>
      <c r="M138" s="215"/>
      <c r="N138" s="216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177</v>
      </c>
      <c r="AU138" s="16" t="s">
        <v>93</v>
      </c>
    </row>
    <row r="139" spans="1:65" s="13" customFormat="1" x14ac:dyDescent="0.2">
      <c r="B139" s="201"/>
      <c r="C139" s="202"/>
      <c r="D139" s="203" t="s">
        <v>163</v>
      </c>
      <c r="E139" s="204" t="s">
        <v>1</v>
      </c>
      <c r="F139" s="205" t="s">
        <v>610</v>
      </c>
      <c r="G139" s="202"/>
      <c r="H139" s="206">
        <v>50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163</v>
      </c>
      <c r="AU139" s="212" t="s">
        <v>93</v>
      </c>
      <c r="AV139" s="13" t="s">
        <v>95</v>
      </c>
      <c r="AW139" s="13" t="s">
        <v>41</v>
      </c>
      <c r="AX139" s="13" t="s">
        <v>93</v>
      </c>
      <c r="AY139" s="212" t="s">
        <v>146</v>
      </c>
    </row>
    <row r="140" spans="1:65" s="2" customFormat="1" ht="37.9" customHeight="1" x14ac:dyDescent="0.2">
      <c r="A140" s="34"/>
      <c r="B140" s="35"/>
      <c r="C140" s="217" t="s">
        <v>176</v>
      </c>
      <c r="D140" s="217" t="s">
        <v>192</v>
      </c>
      <c r="E140" s="218" t="s">
        <v>611</v>
      </c>
      <c r="F140" s="219" t="s">
        <v>612</v>
      </c>
      <c r="G140" s="220" t="s">
        <v>195</v>
      </c>
      <c r="H140" s="221">
        <v>38</v>
      </c>
      <c r="I140" s="222"/>
      <c r="J140" s="223">
        <f>ROUND(I140*H140,2)</f>
        <v>0</v>
      </c>
      <c r="K140" s="219" t="s">
        <v>152</v>
      </c>
      <c r="L140" s="224"/>
      <c r="M140" s="225" t="s">
        <v>1</v>
      </c>
      <c r="N140" s="226" t="s">
        <v>50</v>
      </c>
      <c r="O140" s="71"/>
      <c r="P140" s="197">
        <f>O140*H140</f>
        <v>0</v>
      </c>
      <c r="Q140" s="197">
        <v>0.28799999999999998</v>
      </c>
      <c r="R140" s="197">
        <f>Q140*H140</f>
        <v>10.943999999999999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171</v>
      </c>
      <c r="AT140" s="199" t="s">
        <v>192</v>
      </c>
      <c r="AU140" s="199" t="s">
        <v>93</v>
      </c>
      <c r="AY140" s="16" t="s">
        <v>146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6" t="s">
        <v>93</v>
      </c>
      <c r="BK140" s="200">
        <f>ROUND(I140*H140,2)</f>
        <v>0</v>
      </c>
      <c r="BL140" s="16" t="s">
        <v>153</v>
      </c>
      <c r="BM140" s="199" t="s">
        <v>613</v>
      </c>
    </row>
    <row r="141" spans="1:65" s="13" customFormat="1" ht="22.5" x14ac:dyDescent="0.2">
      <c r="B141" s="201"/>
      <c r="C141" s="202"/>
      <c r="D141" s="203" t="s">
        <v>163</v>
      </c>
      <c r="E141" s="204" t="s">
        <v>1</v>
      </c>
      <c r="F141" s="205" t="s">
        <v>614</v>
      </c>
      <c r="G141" s="202"/>
      <c r="H141" s="206">
        <v>38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93</v>
      </c>
      <c r="AV141" s="13" t="s">
        <v>95</v>
      </c>
      <c r="AW141" s="13" t="s">
        <v>41</v>
      </c>
      <c r="AX141" s="13" t="s">
        <v>93</v>
      </c>
      <c r="AY141" s="212" t="s">
        <v>146</v>
      </c>
    </row>
    <row r="142" spans="1:65" s="2" customFormat="1" ht="21.75" customHeight="1" x14ac:dyDescent="0.2">
      <c r="A142" s="34"/>
      <c r="B142" s="35"/>
      <c r="C142" s="217" t="s">
        <v>202</v>
      </c>
      <c r="D142" s="217" t="s">
        <v>192</v>
      </c>
      <c r="E142" s="218" t="s">
        <v>615</v>
      </c>
      <c r="F142" s="219" t="s">
        <v>616</v>
      </c>
      <c r="G142" s="220" t="s">
        <v>195</v>
      </c>
      <c r="H142" s="221">
        <v>76</v>
      </c>
      <c r="I142" s="222"/>
      <c r="J142" s="223">
        <f>ROUND(I142*H142,2)</f>
        <v>0</v>
      </c>
      <c r="K142" s="219" t="s">
        <v>152</v>
      </c>
      <c r="L142" s="224"/>
      <c r="M142" s="225" t="s">
        <v>1</v>
      </c>
      <c r="N142" s="226" t="s">
        <v>50</v>
      </c>
      <c r="O142" s="71"/>
      <c r="P142" s="197">
        <f>O142*H142</f>
        <v>0</v>
      </c>
      <c r="Q142" s="197">
        <v>1.8000000000000001E-4</v>
      </c>
      <c r="R142" s="197">
        <f>Q142*H142</f>
        <v>1.3680000000000001E-2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171</v>
      </c>
      <c r="AT142" s="199" t="s">
        <v>192</v>
      </c>
      <c r="AU142" s="199" t="s">
        <v>93</v>
      </c>
      <c r="AY142" s="16" t="s">
        <v>146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6" t="s">
        <v>93</v>
      </c>
      <c r="BK142" s="200">
        <f>ROUND(I142*H142,2)</f>
        <v>0</v>
      </c>
      <c r="BL142" s="16" t="s">
        <v>153</v>
      </c>
      <c r="BM142" s="199" t="s">
        <v>617</v>
      </c>
    </row>
    <row r="143" spans="1:65" s="13" customFormat="1" x14ac:dyDescent="0.2">
      <c r="B143" s="201"/>
      <c r="C143" s="202"/>
      <c r="D143" s="203" t="s">
        <v>163</v>
      </c>
      <c r="E143" s="204" t="s">
        <v>1</v>
      </c>
      <c r="F143" s="205" t="s">
        <v>618</v>
      </c>
      <c r="G143" s="202"/>
      <c r="H143" s="206">
        <v>76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93</v>
      </c>
      <c r="AV143" s="13" t="s">
        <v>95</v>
      </c>
      <c r="AW143" s="13" t="s">
        <v>41</v>
      </c>
      <c r="AX143" s="13" t="s">
        <v>93</v>
      </c>
      <c r="AY143" s="212" t="s">
        <v>146</v>
      </c>
    </row>
    <row r="144" spans="1:65" s="2" customFormat="1" ht="16.5" customHeight="1" x14ac:dyDescent="0.2">
      <c r="A144" s="34"/>
      <c r="B144" s="35"/>
      <c r="C144" s="188" t="s">
        <v>184</v>
      </c>
      <c r="D144" s="188" t="s">
        <v>148</v>
      </c>
      <c r="E144" s="189" t="s">
        <v>619</v>
      </c>
      <c r="F144" s="190" t="s">
        <v>620</v>
      </c>
      <c r="G144" s="191" t="s">
        <v>151</v>
      </c>
      <c r="H144" s="192">
        <v>16.8</v>
      </c>
      <c r="I144" s="193"/>
      <c r="J144" s="194">
        <f>ROUND(I144*H144,2)</f>
        <v>0</v>
      </c>
      <c r="K144" s="190" t="s">
        <v>1</v>
      </c>
      <c r="L144" s="39"/>
      <c r="M144" s="195" t="s">
        <v>1</v>
      </c>
      <c r="N144" s="196" t="s">
        <v>50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153</v>
      </c>
      <c r="AT144" s="199" t="s">
        <v>148</v>
      </c>
      <c r="AU144" s="199" t="s">
        <v>93</v>
      </c>
      <c r="AY144" s="16" t="s">
        <v>146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93</v>
      </c>
      <c r="BK144" s="200">
        <f>ROUND(I144*H144,2)</f>
        <v>0</v>
      </c>
      <c r="BL144" s="16" t="s">
        <v>153</v>
      </c>
      <c r="BM144" s="199" t="s">
        <v>621</v>
      </c>
    </row>
    <row r="145" spans="1:65" s="2" customFormat="1" ht="16.5" customHeight="1" x14ac:dyDescent="0.2">
      <c r="A145" s="34"/>
      <c r="B145" s="35"/>
      <c r="C145" s="217" t="s">
        <v>214</v>
      </c>
      <c r="D145" s="217" t="s">
        <v>192</v>
      </c>
      <c r="E145" s="218" t="s">
        <v>606</v>
      </c>
      <c r="F145" s="219" t="s">
        <v>607</v>
      </c>
      <c r="G145" s="220" t="s">
        <v>151</v>
      </c>
      <c r="H145" s="221">
        <v>33.6</v>
      </c>
      <c r="I145" s="247">
        <v>120</v>
      </c>
      <c r="J145" s="223">
        <f>ROUND(I145*H145,2)</f>
        <v>4032</v>
      </c>
      <c r="K145" s="219" t="s">
        <v>152</v>
      </c>
      <c r="L145" s="224"/>
      <c r="M145" s="225" t="s">
        <v>1</v>
      </c>
      <c r="N145" s="226" t="s">
        <v>50</v>
      </c>
      <c r="O145" s="71"/>
      <c r="P145" s="197">
        <f>O145*H145</f>
        <v>0</v>
      </c>
      <c r="Q145" s="197">
        <v>4.9390000000000003E-2</v>
      </c>
      <c r="R145" s="197">
        <f>Q145*H145</f>
        <v>1.6595040000000001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171</v>
      </c>
      <c r="AT145" s="199" t="s">
        <v>192</v>
      </c>
      <c r="AU145" s="199" t="s">
        <v>93</v>
      </c>
      <c r="AY145" s="16" t="s">
        <v>146</v>
      </c>
      <c r="BE145" s="200">
        <f>IF(N145="základní",J145,0)</f>
        <v>4032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93</v>
      </c>
      <c r="BK145" s="200">
        <f>ROUND(I145*H145,2)</f>
        <v>4032</v>
      </c>
      <c r="BL145" s="16" t="s">
        <v>153</v>
      </c>
      <c r="BM145" s="199" t="s">
        <v>622</v>
      </c>
    </row>
    <row r="146" spans="1:65" s="2" customFormat="1" ht="19.5" x14ac:dyDescent="0.2">
      <c r="A146" s="34"/>
      <c r="B146" s="35"/>
      <c r="C146" s="36"/>
      <c r="D146" s="203" t="s">
        <v>177</v>
      </c>
      <c r="E146" s="36"/>
      <c r="F146" s="213" t="s">
        <v>623</v>
      </c>
      <c r="G146" s="36"/>
      <c r="H146" s="36"/>
      <c r="I146" s="214"/>
      <c r="J146" s="36"/>
      <c r="K146" s="36"/>
      <c r="L146" s="39"/>
      <c r="M146" s="215"/>
      <c r="N146" s="216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177</v>
      </c>
      <c r="AU146" s="16" t="s">
        <v>93</v>
      </c>
    </row>
    <row r="147" spans="1:65" s="13" customFormat="1" x14ac:dyDescent="0.2">
      <c r="B147" s="201"/>
      <c r="C147" s="202"/>
      <c r="D147" s="203" t="s">
        <v>163</v>
      </c>
      <c r="E147" s="204" t="s">
        <v>1</v>
      </c>
      <c r="F147" s="205" t="s">
        <v>624</v>
      </c>
      <c r="G147" s="202"/>
      <c r="H147" s="206">
        <v>33.6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163</v>
      </c>
      <c r="AU147" s="212" t="s">
        <v>93</v>
      </c>
      <c r="AV147" s="13" t="s">
        <v>95</v>
      </c>
      <c r="AW147" s="13" t="s">
        <v>41</v>
      </c>
      <c r="AX147" s="13" t="s">
        <v>93</v>
      </c>
      <c r="AY147" s="212" t="s">
        <v>146</v>
      </c>
    </row>
    <row r="148" spans="1:65" s="2" customFormat="1" ht="16.5" customHeight="1" x14ac:dyDescent="0.2">
      <c r="A148" s="34"/>
      <c r="B148" s="35"/>
      <c r="C148" s="217" t="s">
        <v>189</v>
      </c>
      <c r="D148" s="217" t="s">
        <v>192</v>
      </c>
      <c r="E148" s="218" t="s">
        <v>625</v>
      </c>
      <c r="F148" s="219" t="s">
        <v>626</v>
      </c>
      <c r="G148" s="220" t="s">
        <v>195</v>
      </c>
      <c r="H148" s="221">
        <v>58</v>
      </c>
      <c r="I148" s="222"/>
      <c r="J148" s="223">
        <f>ROUND(I148*H148,2)</f>
        <v>0</v>
      </c>
      <c r="K148" s="219" t="s">
        <v>1</v>
      </c>
      <c r="L148" s="224"/>
      <c r="M148" s="225" t="s">
        <v>1</v>
      </c>
      <c r="N148" s="226" t="s">
        <v>50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171</v>
      </c>
      <c r="AT148" s="199" t="s">
        <v>192</v>
      </c>
      <c r="AU148" s="199" t="s">
        <v>93</v>
      </c>
      <c r="AY148" s="16" t="s">
        <v>146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6" t="s">
        <v>93</v>
      </c>
      <c r="BK148" s="200">
        <f>ROUND(I148*H148,2)</f>
        <v>0</v>
      </c>
      <c r="BL148" s="16" t="s">
        <v>153</v>
      </c>
      <c r="BM148" s="199" t="s">
        <v>627</v>
      </c>
    </row>
    <row r="149" spans="1:65" s="13" customFormat="1" x14ac:dyDescent="0.2">
      <c r="B149" s="201"/>
      <c r="C149" s="202"/>
      <c r="D149" s="203" t="s">
        <v>163</v>
      </c>
      <c r="E149" s="204" t="s">
        <v>1</v>
      </c>
      <c r="F149" s="205" t="s">
        <v>628</v>
      </c>
      <c r="G149" s="202"/>
      <c r="H149" s="206">
        <v>58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163</v>
      </c>
      <c r="AU149" s="212" t="s">
        <v>93</v>
      </c>
      <c r="AV149" s="13" t="s">
        <v>95</v>
      </c>
      <c r="AW149" s="13" t="s">
        <v>41</v>
      </c>
      <c r="AX149" s="13" t="s">
        <v>93</v>
      </c>
      <c r="AY149" s="212" t="s">
        <v>146</v>
      </c>
    </row>
    <row r="150" spans="1:65" s="2" customFormat="1" ht="24.2" customHeight="1" x14ac:dyDescent="0.2">
      <c r="A150" s="34"/>
      <c r="B150" s="35"/>
      <c r="C150" s="188" t="s">
        <v>8</v>
      </c>
      <c r="D150" s="188" t="s">
        <v>148</v>
      </c>
      <c r="E150" s="189" t="s">
        <v>629</v>
      </c>
      <c r="F150" s="190" t="s">
        <v>630</v>
      </c>
      <c r="G150" s="191" t="s">
        <v>151</v>
      </c>
      <c r="H150" s="192">
        <v>18</v>
      </c>
      <c r="I150" s="193"/>
      <c r="J150" s="194">
        <f>ROUND(I150*H150,2)</f>
        <v>0</v>
      </c>
      <c r="K150" s="190" t="s">
        <v>152</v>
      </c>
      <c r="L150" s="39"/>
      <c r="M150" s="195" t="s">
        <v>1</v>
      </c>
      <c r="N150" s="196" t="s">
        <v>50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0.14538999999999999</v>
      </c>
      <c r="T150" s="198">
        <f>S150*H150</f>
        <v>2.6170199999999997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153</v>
      </c>
      <c r="AT150" s="199" t="s">
        <v>148</v>
      </c>
      <c r="AU150" s="199" t="s">
        <v>93</v>
      </c>
      <c r="AY150" s="16" t="s">
        <v>146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6" t="s">
        <v>93</v>
      </c>
      <c r="BK150" s="200">
        <f>ROUND(I150*H150,2)</f>
        <v>0</v>
      </c>
      <c r="BL150" s="16" t="s">
        <v>153</v>
      </c>
      <c r="BM150" s="199" t="s">
        <v>631</v>
      </c>
    </row>
    <row r="151" spans="1:65" s="2" customFormat="1" ht="16.5" customHeight="1" x14ac:dyDescent="0.2">
      <c r="A151" s="34"/>
      <c r="B151" s="35"/>
      <c r="C151" s="188" t="s">
        <v>196</v>
      </c>
      <c r="D151" s="188" t="s">
        <v>148</v>
      </c>
      <c r="E151" s="189" t="s">
        <v>632</v>
      </c>
      <c r="F151" s="190" t="s">
        <v>633</v>
      </c>
      <c r="G151" s="191" t="s">
        <v>151</v>
      </c>
      <c r="H151" s="192">
        <v>50</v>
      </c>
      <c r="I151" s="193"/>
      <c r="J151" s="194">
        <f>ROUND(I151*H151,2)</f>
        <v>0</v>
      </c>
      <c r="K151" s="190" t="s">
        <v>152</v>
      </c>
      <c r="L151" s="39"/>
      <c r="M151" s="195" t="s">
        <v>1</v>
      </c>
      <c r="N151" s="196" t="s">
        <v>50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4.9390000000000003E-2</v>
      </c>
      <c r="T151" s="198">
        <f>S151*H151</f>
        <v>2.4695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153</v>
      </c>
      <c r="AT151" s="199" t="s">
        <v>148</v>
      </c>
      <c r="AU151" s="199" t="s">
        <v>93</v>
      </c>
      <c r="AY151" s="16" t="s">
        <v>146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93</v>
      </c>
      <c r="BK151" s="200">
        <f>ROUND(I151*H151,2)</f>
        <v>0</v>
      </c>
      <c r="BL151" s="16" t="s">
        <v>153</v>
      </c>
      <c r="BM151" s="199" t="s">
        <v>634</v>
      </c>
    </row>
    <row r="152" spans="1:65" s="13" customFormat="1" x14ac:dyDescent="0.2">
      <c r="B152" s="201"/>
      <c r="C152" s="202"/>
      <c r="D152" s="203" t="s">
        <v>163</v>
      </c>
      <c r="E152" s="204" t="s">
        <v>1</v>
      </c>
      <c r="F152" s="205" t="s">
        <v>635</v>
      </c>
      <c r="G152" s="202"/>
      <c r="H152" s="206">
        <v>50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163</v>
      </c>
      <c r="AU152" s="212" t="s">
        <v>93</v>
      </c>
      <c r="AV152" s="13" t="s">
        <v>95</v>
      </c>
      <c r="AW152" s="13" t="s">
        <v>41</v>
      </c>
      <c r="AX152" s="13" t="s">
        <v>93</v>
      </c>
      <c r="AY152" s="212" t="s">
        <v>146</v>
      </c>
    </row>
    <row r="153" spans="1:65" s="2" customFormat="1" ht="24.2" customHeight="1" x14ac:dyDescent="0.2">
      <c r="A153" s="34"/>
      <c r="B153" s="35"/>
      <c r="C153" s="188" t="s">
        <v>233</v>
      </c>
      <c r="D153" s="188" t="s">
        <v>148</v>
      </c>
      <c r="E153" s="189" t="s">
        <v>636</v>
      </c>
      <c r="F153" s="190" t="s">
        <v>637</v>
      </c>
      <c r="G153" s="191" t="s">
        <v>151</v>
      </c>
      <c r="H153" s="192">
        <v>25</v>
      </c>
      <c r="I153" s="193"/>
      <c r="J153" s="194">
        <f>ROUND(I153*H153,2)</f>
        <v>0</v>
      </c>
      <c r="K153" s="190" t="s">
        <v>152</v>
      </c>
      <c r="L153" s="39"/>
      <c r="M153" s="195" t="s">
        <v>1</v>
      </c>
      <c r="N153" s="196" t="s">
        <v>50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0.33245999999999998</v>
      </c>
      <c r="T153" s="198">
        <f>S153*H153</f>
        <v>8.3114999999999988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153</v>
      </c>
      <c r="AT153" s="199" t="s">
        <v>148</v>
      </c>
      <c r="AU153" s="199" t="s">
        <v>93</v>
      </c>
      <c r="AY153" s="16" t="s">
        <v>146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6" t="s">
        <v>93</v>
      </c>
      <c r="BK153" s="200">
        <f>ROUND(I153*H153,2)</f>
        <v>0</v>
      </c>
      <c r="BL153" s="16" t="s">
        <v>153</v>
      </c>
      <c r="BM153" s="199" t="s">
        <v>638</v>
      </c>
    </row>
    <row r="154" spans="1:65" s="2" customFormat="1" ht="29.25" x14ac:dyDescent="0.2">
      <c r="A154" s="34"/>
      <c r="B154" s="35"/>
      <c r="C154" s="36"/>
      <c r="D154" s="203" t="s">
        <v>177</v>
      </c>
      <c r="E154" s="36"/>
      <c r="F154" s="213" t="s">
        <v>639</v>
      </c>
      <c r="G154" s="36"/>
      <c r="H154" s="36"/>
      <c r="I154" s="214"/>
      <c r="J154" s="36"/>
      <c r="K154" s="36"/>
      <c r="L154" s="39"/>
      <c r="M154" s="215"/>
      <c r="N154" s="216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177</v>
      </c>
      <c r="AU154" s="16" t="s">
        <v>93</v>
      </c>
    </row>
    <row r="155" spans="1:65" s="2" customFormat="1" ht="16.5" customHeight="1" x14ac:dyDescent="0.2">
      <c r="A155" s="34"/>
      <c r="B155" s="35"/>
      <c r="C155" s="188" t="s">
        <v>199</v>
      </c>
      <c r="D155" s="188" t="s">
        <v>148</v>
      </c>
      <c r="E155" s="189" t="s">
        <v>640</v>
      </c>
      <c r="F155" s="190" t="s">
        <v>641</v>
      </c>
      <c r="G155" s="191" t="s">
        <v>195</v>
      </c>
      <c r="H155" s="192">
        <v>4</v>
      </c>
      <c r="I155" s="193"/>
      <c r="J155" s="194">
        <f t="shared" ref="J155:J161" si="0">ROUND(I155*H155,2)</f>
        <v>0</v>
      </c>
      <c r="K155" s="190" t="s">
        <v>152</v>
      </c>
      <c r="L155" s="39"/>
      <c r="M155" s="195" t="s">
        <v>1</v>
      </c>
      <c r="N155" s="196" t="s">
        <v>50</v>
      </c>
      <c r="O155" s="71"/>
      <c r="P155" s="197">
        <f t="shared" ref="P155:P161" si="1">O155*H155</f>
        <v>0</v>
      </c>
      <c r="Q155" s="197">
        <v>0</v>
      </c>
      <c r="R155" s="197">
        <f t="shared" ref="R155:R161" si="2">Q155*H155</f>
        <v>0</v>
      </c>
      <c r="S155" s="197">
        <v>0</v>
      </c>
      <c r="T155" s="198">
        <f t="shared" ref="T155:T161" si="3"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153</v>
      </c>
      <c r="AT155" s="199" t="s">
        <v>148</v>
      </c>
      <c r="AU155" s="199" t="s">
        <v>93</v>
      </c>
      <c r="AY155" s="16" t="s">
        <v>146</v>
      </c>
      <c r="BE155" s="200">
        <f t="shared" ref="BE155:BE161" si="4">IF(N155="základní",J155,0)</f>
        <v>0</v>
      </c>
      <c r="BF155" s="200">
        <f t="shared" ref="BF155:BF161" si="5">IF(N155="snížená",J155,0)</f>
        <v>0</v>
      </c>
      <c r="BG155" s="200">
        <f t="shared" ref="BG155:BG161" si="6">IF(N155="zákl. přenesená",J155,0)</f>
        <v>0</v>
      </c>
      <c r="BH155" s="200">
        <f t="shared" ref="BH155:BH161" si="7">IF(N155="sníž. přenesená",J155,0)</f>
        <v>0</v>
      </c>
      <c r="BI155" s="200">
        <f t="shared" ref="BI155:BI161" si="8">IF(N155="nulová",J155,0)</f>
        <v>0</v>
      </c>
      <c r="BJ155" s="16" t="s">
        <v>93</v>
      </c>
      <c r="BK155" s="200">
        <f t="shared" ref="BK155:BK161" si="9">ROUND(I155*H155,2)</f>
        <v>0</v>
      </c>
      <c r="BL155" s="16" t="s">
        <v>153</v>
      </c>
      <c r="BM155" s="199" t="s">
        <v>642</v>
      </c>
    </row>
    <row r="156" spans="1:65" s="2" customFormat="1" ht="16.5" customHeight="1" x14ac:dyDescent="0.2">
      <c r="A156" s="34"/>
      <c r="B156" s="35"/>
      <c r="C156" s="217" t="s">
        <v>241</v>
      </c>
      <c r="D156" s="217" t="s">
        <v>192</v>
      </c>
      <c r="E156" s="218" t="s">
        <v>643</v>
      </c>
      <c r="F156" s="219" t="s">
        <v>644</v>
      </c>
      <c r="G156" s="220" t="s">
        <v>195</v>
      </c>
      <c r="H156" s="221">
        <v>4</v>
      </c>
      <c r="I156" s="222"/>
      <c r="J156" s="223">
        <f t="shared" si="0"/>
        <v>0</v>
      </c>
      <c r="K156" s="219" t="s">
        <v>152</v>
      </c>
      <c r="L156" s="224"/>
      <c r="M156" s="225" t="s">
        <v>1</v>
      </c>
      <c r="N156" s="226" t="s">
        <v>50</v>
      </c>
      <c r="O156" s="71"/>
      <c r="P156" s="197">
        <f t="shared" si="1"/>
        <v>0</v>
      </c>
      <c r="Q156" s="197">
        <v>1.796E-2</v>
      </c>
      <c r="R156" s="197">
        <f t="shared" si="2"/>
        <v>7.1840000000000001E-2</v>
      </c>
      <c r="S156" s="197">
        <v>0</v>
      </c>
      <c r="T156" s="198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171</v>
      </c>
      <c r="AT156" s="199" t="s">
        <v>192</v>
      </c>
      <c r="AU156" s="199" t="s">
        <v>93</v>
      </c>
      <c r="AY156" s="16" t="s">
        <v>146</v>
      </c>
      <c r="BE156" s="200">
        <f t="shared" si="4"/>
        <v>0</v>
      </c>
      <c r="BF156" s="200">
        <f t="shared" si="5"/>
        <v>0</v>
      </c>
      <c r="BG156" s="200">
        <f t="shared" si="6"/>
        <v>0</v>
      </c>
      <c r="BH156" s="200">
        <f t="shared" si="7"/>
        <v>0</v>
      </c>
      <c r="BI156" s="200">
        <f t="shared" si="8"/>
        <v>0</v>
      </c>
      <c r="BJ156" s="16" t="s">
        <v>93</v>
      </c>
      <c r="BK156" s="200">
        <f t="shared" si="9"/>
        <v>0</v>
      </c>
      <c r="BL156" s="16" t="s">
        <v>153</v>
      </c>
      <c r="BM156" s="199" t="s">
        <v>645</v>
      </c>
    </row>
    <row r="157" spans="1:65" s="2" customFormat="1" ht="24.2" customHeight="1" x14ac:dyDescent="0.2">
      <c r="A157" s="34"/>
      <c r="B157" s="35"/>
      <c r="C157" s="188" t="s">
        <v>205</v>
      </c>
      <c r="D157" s="188" t="s">
        <v>148</v>
      </c>
      <c r="E157" s="189" t="s">
        <v>646</v>
      </c>
      <c r="F157" s="190" t="s">
        <v>647</v>
      </c>
      <c r="G157" s="191" t="s">
        <v>195</v>
      </c>
      <c r="H157" s="192">
        <v>4</v>
      </c>
      <c r="I157" s="193"/>
      <c r="J157" s="194">
        <f t="shared" si="0"/>
        <v>0</v>
      </c>
      <c r="K157" s="190" t="s">
        <v>152</v>
      </c>
      <c r="L157" s="39"/>
      <c r="M157" s="195" t="s">
        <v>1</v>
      </c>
      <c r="N157" s="196" t="s">
        <v>50</v>
      </c>
      <c r="O157" s="71"/>
      <c r="P157" s="197">
        <f t="shared" si="1"/>
        <v>0</v>
      </c>
      <c r="Q157" s="197">
        <v>0</v>
      </c>
      <c r="R157" s="197">
        <f t="shared" si="2"/>
        <v>0</v>
      </c>
      <c r="S157" s="197">
        <v>4.2900000000000004E-3</v>
      </c>
      <c r="T157" s="198">
        <f t="shared" si="3"/>
        <v>1.7160000000000002E-2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153</v>
      </c>
      <c r="AT157" s="199" t="s">
        <v>148</v>
      </c>
      <c r="AU157" s="199" t="s">
        <v>93</v>
      </c>
      <c r="AY157" s="16" t="s">
        <v>146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16" t="s">
        <v>93</v>
      </c>
      <c r="BK157" s="200">
        <f t="shared" si="9"/>
        <v>0</v>
      </c>
      <c r="BL157" s="16" t="s">
        <v>153</v>
      </c>
      <c r="BM157" s="199" t="s">
        <v>648</v>
      </c>
    </row>
    <row r="158" spans="1:65" s="2" customFormat="1" ht="24.2" customHeight="1" x14ac:dyDescent="0.2">
      <c r="A158" s="34"/>
      <c r="B158" s="35"/>
      <c r="C158" s="217" t="s">
        <v>7</v>
      </c>
      <c r="D158" s="217" t="s">
        <v>192</v>
      </c>
      <c r="E158" s="218" t="s">
        <v>649</v>
      </c>
      <c r="F158" s="219" t="s">
        <v>650</v>
      </c>
      <c r="G158" s="220" t="s">
        <v>195</v>
      </c>
      <c r="H158" s="221">
        <v>4</v>
      </c>
      <c r="I158" s="222"/>
      <c r="J158" s="223">
        <f t="shared" si="0"/>
        <v>0</v>
      </c>
      <c r="K158" s="219" t="s">
        <v>152</v>
      </c>
      <c r="L158" s="224"/>
      <c r="M158" s="225" t="s">
        <v>1</v>
      </c>
      <c r="N158" s="226" t="s">
        <v>50</v>
      </c>
      <c r="O158" s="71"/>
      <c r="P158" s="197">
        <f t="shared" si="1"/>
        <v>0</v>
      </c>
      <c r="Q158" s="197">
        <v>7.8300000000000002E-3</v>
      </c>
      <c r="R158" s="197">
        <f t="shared" si="2"/>
        <v>3.1320000000000001E-2</v>
      </c>
      <c r="S158" s="197">
        <v>0</v>
      </c>
      <c r="T158" s="198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171</v>
      </c>
      <c r="AT158" s="199" t="s">
        <v>192</v>
      </c>
      <c r="AU158" s="199" t="s">
        <v>93</v>
      </c>
      <c r="AY158" s="16" t="s">
        <v>146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16" t="s">
        <v>93</v>
      </c>
      <c r="BK158" s="200">
        <f t="shared" si="9"/>
        <v>0</v>
      </c>
      <c r="BL158" s="16" t="s">
        <v>153</v>
      </c>
      <c r="BM158" s="199" t="s">
        <v>651</v>
      </c>
    </row>
    <row r="159" spans="1:65" s="2" customFormat="1" ht="24.2" customHeight="1" x14ac:dyDescent="0.2">
      <c r="A159" s="34"/>
      <c r="B159" s="35"/>
      <c r="C159" s="188" t="s">
        <v>252</v>
      </c>
      <c r="D159" s="188" t="s">
        <v>148</v>
      </c>
      <c r="E159" s="189" t="s">
        <v>652</v>
      </c>
      <c r="F159" s="190" t="s">
        <v>653</v>
      </c>
      <c r="G159" s="191" t="s">
        <v>151</v>
      </c>
      <c r="H159" s="192">
        <v>300</v>
      </c>
      <c r="I159" s="193"/>
      <c r="J159" s="194">
        <f t="shared" si="0"/>
        <v>0</v>
      </c>
      <c r="K159" s="190" t="s">
        <v>152</v>
      </c>
      <c r="L159" s="39"/>
      <c r="M159" s="195" t="s">
        <v>1</v>
      </c>
      <c r="N159" s="196" t="s">
        <v>50</v>
      </c>
      <c r="O159" s="71"/>
      <c r="P159" s="197">
        <f t="shared" si="1"/>
        <v>0</v>
      </c>
      <c r="Q159" s="197">
        <v>0</v>
      </c>
      <c r="R159" s="197">
        <f t="shared" si="2"/>
        <v>0</v>
      </c>
      <c r="S159" s="197">
        <v>0</v>
      </c>
      <c r="T159" s="198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153</v>
      </c>
      <c r="AT159" s="199" t="s">
        <v>148</v>
      </c>
      <c r="AU159" s="199" t="s">
        <v>93</v>
      </c>
      <c r="AY159" s="16" t="s">
        <v>146</v>
      </c>
      <c r="BE159" s="200">
        <f t="shared" si="4"/>
        <v>0</v>
      </c>
      <c r="BF159" s="200">
        <f t="shared" si="5"/>
        <v>0</v>
      </c>
      <c r="BG159" s="200">
        <f t="shared" si="6"/>
        <v>0</v>
      </c>
      <c r="BH159" s="200">
        <f t="shared" si="7"/>
        <v>0</v>
      </c>
      <c r="BI159" s="200">
        <f t="shared" si="8"/>
        <v>0</v>
      </c>
      <c r="BJ159" s="16" t="s">
        <v>93</v>
      </c>
      <c r="BK159" s="200">
        <f t="shared" si="9"/>
        <v>0</v>
      </c>
      <c r="BL159" s="16" t="s">
        <v>153</v>
      </c>
      <c r="BM159" s="199" t="s">
        <v>654</v>
      </c>
    </row>
    <row r="160" spans="1:65" s="2" customFormat="1" ht="16.5" customHeight="1" x14ac:dyDescent="0.2">
      <c r="A160" s="34"/>
      <c r="B160" s="35"/>
      <c r="C160" s="188" t="s">
        <v>257</v>
      </c>
      <c r="D160" s="188" t="s">
        <v>148</v>
      </c>
      <c r="E160" s="189" t="s">
        <v>655</v>
      </c>
      <c r="F160" s="190" t="s">
        <v>656</v>
      </c>
      <c r="G160" s="191" t="s">
        <v>195</v>
      </c>
      <c r="H160" s="192">
        <v>4</v>
      </c>
      <c r="I160" s="193"/>
      <c r="J160" s="194">
        <f t="shared" si="0"/>
        <v>0</v>
      </c>
      <c r="K160" s="190" t="s">
        <v>152</v>
      </c>
      <c r="L160" s="39"/>
      <c r="M160" s="195" t="s">
        <v>1</v>
      </c>
      <c r="N160" s="196" t="s">
        <v>50</v>
      </c>
      <c r="O160" s="71"/>
      <c r="P160" s="197">
        <f t="shared" si="1"/>
        <v>0</v>
      </c>
      <c r="Q160" s="197">
        <v>0</v>
      </c>
      <c r="R160" s="197">
        <f t="shared" si="2"/>
        <v>0</v>
      </c>
      <c r="S160" s="197">
        <v>0</v>
      </c>
      <c r="T160" s="198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153</v>
      </c>
      <c r="AT160" s="199" t="s">
        <v>148</v>
      </c>
      <c r="AU160" s="199" t="s">
        <v>93</v>
      </c>
      <c r="AY160" s="16" t="s">
        <v>146</v>
      </c>
      <c r="BE160" s="200">
        <f t="shared" si="4"/>
        <v>0</v>
      </c>
      <c r="BF160" s="200">
        <f t="shared" si="5"/>
        <v>0</v>
      </c>
      <c r="BG160" s="200">
        <f t="shared" si="6"/>
        <v>0</v>
      </c>
      <c r="BH160" s="200">
        <f t="shared" si="7"/>
        <v>0</v>
      </c>
      <c r="BI160" s="200">
        <f t="shared" si="8"/>
        <v>0</v>
      </c>
      <c r="BJ160" s="16" t="s">
        <v>93</v>
      </c>
      <c r="BK160" s="200">
        <f t="shared" si="9"/>
        <v>0</v>
      </c>
      <c r="BL160" s="16" t="s">
        <v>153</v>
      </c>
      <c r="BM160" s="199" t="s">
        <v>657</v>
      </c>
    </row>
    <row r="161" spans="1:65" s="2" customFormat="1" ht="24.2" customHeight="1" x14ac:dyDescent="0.2">
      <c r="A161" s="34"/>
      <c r="B161" s="35"/>
      <c r="C161" s="188" t="s">
        <v>210</v>
      </c>
      <c r="D161" s="188" t="s">
        <v>148</v>
      </c>
      <c r="E161" s="189" t="s">
        <v>658</v>
      </c>
      <c r="F161" s="190" t="s">
        <v>659</v>
      </c>
      <c r="G161" s="191" t="s">
        <v>151</v>
      </c>
      <c r="H161" s="192">
        <v>1500</v>
      </c>
      <c r="I161" s="193"/>
      <c r="J161" s="194">
        <f t="shared" si="0"/>
        <v>0</v>
      </c>
      <c r="K161" s="190" t="s">
        <v>152</v>
      </c>
      <c r="L161" s="39"/>
      <c r="M161" s="195" t="s">
        <v>1</v>
      </c>
      <c r="N161" s="196" t="s">
        <v>50</v>
      </c>
      <c r="O161" s="71"/>
      <c r="P161" s="197">
        <f t="shared" si="1"/>
        <v>0</v>
      </c>
      <c r="Q161" s="197">
        <v>0</v>
      </c>
      <c r="R161" s="197">
        <f t="shared" si="2"/>
        <v>0</v>
      </c>
      <c r="S161" s="197">
        <v>0</v>
      </c>
      <c r="T161" s="198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153</v>
      </c>
      <c r="AT161" s="199" t="s">
        <v>148</v>
      </c>
      <c r="AU161" s="199" t="s">
        <v>93</v>
      </c>
      <c r="AY161" s="16" t="s">
        <v>146</v>
      </c>
      <c r="BE161" s="200">
        <f t="shared" si="4"/>
        <v>0</v>
      </c>
      <c r="BF161" s="200">
        <f t="shared" si="5"/>
        <v>0</v>
      </c>
      <c r="BG161" s="200">
        <f t="shared" si="6"/>
        <v>0</v>
      </c>
      <c r="BH161" s="200">
        <f t="shared" si="7"/>
        <v>0</v>
      </c>
      <c r="BI161" s="200">
        <f t="shared" si="8"/>
        <v>0</v>
      </c>
      <c r="BJ161" s="16" t="s">
        <v>93</v>
      </c>
      <c r="BK161" s="200">
        <f t="shared" si="9"/>
        <v>0</v>
      </c>
      <c r="BL161" s="16" t="s">
        <v>153</v>
      </c>
      <c r="BM161" s="199" t="s">
        <v>660</v>
      </c>
    </row>
    <row r="162" spans="1:65" s="2" customFormat="1" ht="29.25" x14ac:dyDescent="0.2">
      <c r="A162" s="34"/>
      <c r="B162" s="35"/>
      <c r="C162" s="36"/>
      <c r="D162" s="203" t="s">
        <v>177</v>
      </c>
      <c r="E162" s="36"/>
      <c r="F162" s="213" t="s">
        <v>661</v>
      </c>
      <c r="G162" s="36"/>
      <c r="H162" s="36"/>
      <c r="I162" s="214"/>
      <c r="J162" s="36"/>
      <c r="K162" s="36"/>
      <c r="L162" s="39"/>
      <c r="M162" s="215"/>
      <c r="N162" s="216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177</v>
      </c>
      <c r="AU162" s="16" t="s">
        <v>93</v>
      </c>
    </row>
    <row r="163" spans="1:65" s="2" customFormat="1" ht="16.5" customHeight="1" x14ac:dyDescent="0.2">
      <c r="A163" s="34"/>
      <c r="B163" s="35"/>
      <c r="C163" s="188" t="s">
        <v>265</v>
      </c>
      <c r="D163" s="188" t="s">
        <v>148</v>
      </c>
      <c r="E163" s="189" t="s">
        <v>662</v>
      </c>
      <c r="F163" s="190" t="s">
        <v>663</v>
      </c>
      <c r="G163" s="191" t="s">
        <v>156</v>
      </c>
      <c r="H163" s="192">
        <v>35</v>
      </c>
      <c r="I163" s="193"/>
      <c r="J163" s="194">
        <f>ROUND(I163*H163,2)</f>
        <v>0</v>
      </c>
      <c r="K163" s="190" t="s">
        <v>152</v>
      </c>
      <c r="L163" s="39"/>
      <c r="M163" s="195" t="s">
        <v>1</v>
      </c>
      <c r="N163" s="196" t="s">
        <v>50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0.2</v>
      </c>
      <c r="T163" s="198">
        <f>S163*H163</f>
        <v>7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153</v>
      </c>
      <c r="AT163" s="199" t="s">
        <v>148</v>
      </c>
      <c r="AU163" s="199" t="s">
        <v>93</v>
      </c>
      <c r="AY163" s="16" t="s">
        <v>146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6" t="s">
        <v>93</v>
      </c>
      <c r="BK163" s="200">
        <f>ROUND(I163*H163,2)</f>
        <v>0</v>
      </c>
      <c r="BL163" s="16" t="s">
        <v>153</v>
      </c>
      <c r="BM163" s="199" t="s">
        <v>664</v>
      </c>
    </row>
    <row r="164" spans="1:65" s="2" customFormat="1" ht="21.75" customHeight="1" x14ac:dyDescent="0.2">
      <c r="A164" s="34"/>
      <c r="B164" s="35"/>
      <c r="C164" s="217" t="s">
        <v>217</v>
      </c>
      <c r="D164" s="217" t="s">
        <v>192</v>
      </c>
      <c r="E164" s="218" t="s">
        <v>595</v>
      </c>
      <c r="F164" s="219" t="s">
        <v>596</v>
      </c>
      <c r="G164" s="220" t="s">
        <v>183</v>
      </c>
      <c r="H164" s="221">
        <v>63</v>
      </c>
      <c r="I164" s="222"/>
      <c r="J164" s="223">
        <f>ROUND(I164*H164,2)</f>
        <v>0</v>
      </c>
      <c r="K164" s="219" t="s">
        <v>1</v>
      </c>
      <c r="L164" s="224"/>
      <c r="M164" s="225" t="s">
        <v>1</v>
      </c>
      <c r="N164" s="226" t="s">
        <v>50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171</v>
      </c>
      <c r="AT164" s="199" t="s">
        <v>192</v>
      </c>
      <c r="AU164" s="199" t="s">
        <v>93</v>
      </c>
      <c r="AY164" s="16" t="s">
        <v>146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6" t="s">
        <v>93</v>
      </c>
      <c r="BK164" s="200">
        <f>ROUND(I164*H164,2)</f>
        <v>0</v>
      </c>
      <c r="BL164" s="16" t="s">
        <v>153</v>
      </c>
      <c r="BM164" s="199" t="s">
        <v>665</v>
      </c>
    </row>
    <row r="165" spans="1:65" s="12" customFormat="1" ht="25.9" customHeight="1" x14ac:dyDescent="0.2">
      <c r="B165" s="172"/>
      <c r="C165" s="173"/>
      <c r="D165" s="174" t="s">
        <v>84</v>
      </c>
      <c r="E165" s="175" t="s">
        <v>439</v>
      </c>
      <c r="F165" s="175" t="s">
        <v>440</v>
      </c>
      <c r="G165" s="173"/>
      <c r="H165" s="173"/>
      <c r="I165" s="176"/>
      <c r="J165" s="177">
        <f>BK165</f>
        <v>0</v>
      </c>
      <c r="K165" s="173"/>
      <c r="L165" s="178"/>
      <c r="M165" s="179"/>
      <c r="N165" s="180"/>
      <c r="O165" s="180"/>
      <c r="P165" s="181">
        <f>SUM(P166:P186)</f>
        <v>0</v>
      </c>
      <c r="Q165" s="180"/>
      <c r="R165" s="181">
        <f>SUM(R166:R186)</f>
        <v>0</v>
      </c>
      <c r="S165" s="180"/>
      <c r="T165" s="182">
        <f>SUM(T166:T186)</f>
        <v>0</v>
      </c>
      <c r="AR165" s="183" t="s">
        <v>93</v>
      </c>
      <c r="AT165" s="184" t="s">
        <v>84</v>
      </c>
      <c r="AU165" s="184" t="s">
        <v>85</v>
      </c>
      <c r="AY165" s="183" t="s">
        <v>146</v>
      </c>
      <c r="BK165" s="185">
        <f>SUM(BK166:BK186)</f>
        <v>0</v>
      </c>
    </row>
    <row r="166" spans="1:65" s="2" customFormat="1" ht="21.75" customHeight="1" x14ac:dyDescent="0.2">
      <c r="A166" s="34"/>
      <c r="B166" s="35"/>
      <c r="C166" s="188" t="s">
        <v>273</v>
      </c>
      <c r="D166" s="188" t="s">
        <v>148</v>
      </c>
      <c r="E166" s="189" t="s">
        <v>666</v>
      </c>
      <c r="F166" s="190" t="s">
        <v>667</v>
      </c>
      <c r="G166" s="191" t="s">
        <v>183</v>
      </c>
      <c r="H166" s="192">
        <v>6.58</v>
      </c>
      <c r="I166" s="193"/>
      <c r="J166" s="194">
        <f>ROUND(I166*H166,2)</f>
        <v>0</v>
      </c>
      <c r="K166" s="190" t="s">
        <v>152</v>
      </c>
      <c r="L166" s="39"/>
      <c r="M166" s="195" t="s">
        <v>1</v>
      </c>
      <c r="N166" s="196" t="s">
        <v>50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153</v>
      </c>
      <c r="AT166" s="199" t="s">
        <v>148</v>
      </c>
      <c r="AU166" s="199" t="s">
        <v>93</v>
      </c>
      <c r="AY166" s="16" t="s">
        <v>146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93</v>
      </c>
      <c r="BK166" s="200">
        <f>ROUND(I166*H166,2)</f>
        <v>0</v>
      </c>
      <c r="BL166" s="16" t="s">
        <v>153</v>
      </c>
      <c r="BM166" s="199" t="s">
        <v>668</v>
      </c>
    </row>
    <row r="167" spans="1:65" s="13" customFormat="1" x14ac:dyDescent="0.2">
      <c r="B167" s="201"/>
      <c r="C167" s="202"/>
      <c r="D167" s="203" t="s">
        <v>163</v>
      </c>
      <c r="E167" s="204" t="s">
        <v>1</v>
      </c>
      <c r="F167" s="205" t="s">
        <v>669</v>
      </c>
      <c r="G167" s="202"/>
      <c r="H167" s="206">
        <v>3.25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93</v>
      </c>
      <c r="AV167" s="13" t="s">
        <v>95</v>
      </c>
      <c r="AW167" s="13" t="s">
        <v>41</v>
      </c>
      <c r="AX167" s="13" t="s">
        <v>85</v>
      </c>
      <c r="AY167" s="212" t="s">
        <v>146</v>
      </c>
    </row>
    <row r="168" spans="1:65" s="13" customFormat="1" x14ac:dyDescent="0.2">
      <c r="B168" s="201"/>
      <c r="C168" s="202"/>
      <c r="D168" s="203" t="s">
        <v>163</v>
      </c>
      <c r="E168" s="204" t="s">
        <v>1</v>
      </c>
      <c r="F168" s="205" t="s">
        <v>670</v>
      </c>
      <c r="G168" s="202"/>
      <c r="H168" s="206">
        <v>3.25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163</v>
      </c>
      <c r="AU168" s="212" t="s">
        <v>93</v>
      </c>
      <c r="AV168" s="13" t="s">
        <v>95</v>
      </c>
      <c r="AW168" s="13" t="s">
        <v>41</v>
      </c>
      <c r="AX168" s="13" t="s">
        <v>85</v>
      </c>
      <c r="AY168" s="212" t="s">
        <v>146</v>
      </c>
    </row>
    <row r="169" spans="1:65" s="13" customFormat="1" x14ac:dyDescent="0.2">
      <c r="B169" s="201"/>
      <c r="C169" s="202"/>
      <c r="D169" s="203" t="s">
        <v>163</v>
      </c>
      <c r="E169" s="204" t="s">
        <v>1</v>
      </c>
      <c r="F169" s="205" t="s">
        <v>671</v>
      </c>
      <c r="G169" s="202"/>
      <c r="H169" s="206">
        <v>0.08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93</v>
      </c>
      <c r="AV169" s="13" t="s">
        <v>95</v>
      </c>
      <c r="AW169" s="13" t="s">
        <v>41</v>
      </c>
      <c r="AX169" s="13" t="s">
        <v>85</v>
      </c>
      <c r="AY169" s="212" t="s">
        <v>146</v>
      </c>
    </row>
    <row r="170" spans="1:65" s="14" customFormat="1" x14ac:dyDescent="0.2">
      <c r="B170" s="227"/>
      <c r="C170" s="228"/>
      <c r="D170" s="203" t="s">
        <v>163</v>
      </c>
      <c r="E170" s="229" t="s">
        <v>1</v>
      </c>
      <c r="F170" s="230" t="s">
        <v>213</v>
      </c>
      <c r="G170" s="228"/>
      <c r="H170" s="231">
        <v>6.58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163</v>
      </c>
      <c r="AU170" s="237" t="s">
        <v>93</v>
      </c>
      <c r="AV170" s="14" t="s">
        <v>153</v>
      </c>
      <c r="AW170" s="14" t="s">
        <v>41</v>
      </c>
      <c r="AX170" s="14" t="s">
        <v>93</v>
      </c>
      <c r="AY170" s="237" t="s">
        <v>146</v>
      </c>
    </row>
    <row r="171" spans="1:65" s="2" customFormat="1" ht="24.2" customHeight="1" x14ac:dyDescent="0.2">
      <c r="A171" s="34"/>
      <c r="B171" s="35"/>
      <c r="C171" s="188" t="s">
        <v>222</v>
      </c>
      <c r="D171" s="188" t="s">
        <v>148</v>
      </c>
      <c r="E171" s="189" t="s">
        <v>672</v>
      </c>
      <c r="F171" s="190" t="s">
        <v>673</v>
      </c>
      <c r="G171" s="191" t="s">
        <v>183</v>
      </c>
      <c r="H171" s="192">
        <v>391.6</v>
      </c>
      <c r="I171" s="193"/>
      <c r="J171" s="194">
        <f>ROUND(I171*H171,2)</f>
        <v>0</v>
      </c>
      <c r="K171" s="190" t="s">
        <v>152</v>
      </c>
      <c r="L171" s="39"/>
      <c r="M171" s="195" t="s">
        <v>1</v>
      </c>
      <c r="N171" s="196" t="s">
        <v>50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153</v>
      </c>
      <c r="AT171" s="199" t="s">
        <v>148</v>
      </c>
      <c r="AU171" s="199" t="s">
        <v>93</v>
      </c>
      <c r="AY171" s="16" t="s">
        <v>146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6" t="s">
        <v>93</v>
      </c>
      <c r="BK171" s="200">
        <f>ROUND(I171*H171,2)</f>
        <v>0</v>
      </c>
      <c r="BL171" s="16" t="s">
        <v>153</v>
      </c>
      <c r="BM171" s="199" t="s">
        <v>674</v>
      </c>
    </row>
    <row r="172" spans="1:65" s="13" customFormat="1" x14ac:dyDescent="0.2">
      <c r="B172" s="201"/>
      <c r="C172" s="202"/>
      <c r="D172" s="203" t="s">
        <v>163</v>
      </c>
      <c r="E172" s="204" t="s">
        <v>1</v>
      </c>
      <c r="F172" s="205" t="s">
        <v>675</v>
      </c>
      <c r="G172" s="202"/>
      <c r="H172" s="206">
        <v>325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163</v>
      </c>
      <c r="AU172" s="212" t="s">
        <v>93</v>
      </c>
      <c r="AV172" s="13" t="s">
        <v>95</v>
      </c>
      <c r="AW172" s="13" t="s">
        <v>41</v>
      </c>
      <c r="AX172" s="13" t="s">
        <v>85</v>
      </c>
      <c r="AY172" s="212" t="s">
        <v>146</v>
      </c>
    </row>
    <row r="173" spans="1:65" s="13" customFormat="1" x14ac:dyDescent="0.2">
      <c r="B173" s="201"/>
      <c r="C173" s="202"/>
      <c r="D173" s="203" t="s">
        <v>163</v>
      </c>
      <c r="E173" s="204" t="s">
        <v>1</v>
      </c>
      <c r="F173" s="205" t="s">
        <v>676</v>
      </c>
      <c r="G173" s="202"/>
      <c r="H173" s="206">
        <v>65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93</v>
      </c>
      <c r="AV173" s="13" t="s">
        <v>95</v>
      </c>
      <c r="AW173" s="13" t="s">
        <v>41</v>
      </c>
      <c r="AX173" s="13" t="s">
        <v>85</v>
      </c>
      <c r="AY173" s="212" t="s">
        <v>146</v>
      </c>
    </row>
    <row r="174" spans="1:65" s="13" customFormat="1" x14ac:dyDescent="0.2">
      <c r="B174" s="201"/>
      <c r="C174" s="202"/>
      <c r="D174" s="203" t="s">
        <v>163</v>
      </c>
      <c r="E174" s="204" t="s">
        <v>1</v>
      </c>
      <c r="F174" s="205" t="s">
        <v>677</v>
      </c>
      <c r="G174" s="202"/>
      <c r="H174" s="206">
        <v>1.6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163</v>
      </c>
      <c r="AU174" s="212" t="s">
        <v>93</v>
      </c>
      <c r="AV174" s="13" t="s">
        <v>95</v>
      </c>
      <c r="AW174" s="13" t="s">
        <v>41</v>
      </c>
      <c r="AX174" s="13" t="s">
        <v>85</v>
      </c>
      <c r="AY174" s="212" t="s">
        <v>146</v>
      </c>
    </row>
    <row r="175" spans="1:65" s="14" customFormat="1" x14ac:dyDescent="0.2">
      <c r="B175" s="227"/>
      <c r="C175" s="228"/>
      <c r="D175" s="203" t="s">
        <v>163</v>
      </c>
      <c r="E175" s="229" t="s">
        <v>1</v>
      </c>
      <c r="F175" s="230" t="s">
        <v>213</v>
      </c>
      <c r="G175" s="228"/>
      <c r="H175" s="231">
        <v>391.6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163</v>
      </c>
      <c r="AU175" s="237" t="s">
        <v>93</v>
      </c>
      <c r="AV175" s="14" t="s">
        <v>153</v>
      </c>
      <c r="AW175" s="14" t="s">
        <v>41</v>
      </c>
      <c r="AX175" s="14" t="s">
        <v>93</v>
      </c>
      <c r="AY175" s="237" t="s">
        <v>146</v>
      </c>
    </row>
    <row r="176" spans="1:65" s="2" customFormat="1" ht="33" customHeight="1" x14ac:dyDescent="0.2">
      <c r="A176" s="34"/>
      <c r="B176" s="35"/>
      <c r="C176" s="188" t="s">
        <v>286</v>
      </c>
      <c r="D176" s="188" t="s">
        <v>148</v>
      </c>
      <c r="E176" s="189" t="s">
        <v>446</v>
      </c>
      <c r="F176" s="190" t="s">
        <v>447</v>
      </c>
      <c r="G176" s="191" t="s">
        <v>183</v>
      </c>
      <c r="H176" s="192">
        <v>3.25</v>
      </c>
      <c r="I176" s="193"/>
      <c r="J176" s="194">
        <f>ROUND(I176*H176,2)</f>
        <v>0</v>
      </c>
      <c r="K176" s="190" t="s">
        <v>152</v>
      </c>
      <c r="L176" s="39"/>
      <c r="M176" s="195" t="s">
        <v>1</v>
      </c>
      <c r="N176" s="196" t="s">
        <v>50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153</v>
      </c>
      <c r="AT176" s="199" t="s">
        <v>148</v>
      </c>
      <c r="AU176" s="199" t="s">
        <v>93</v>
      </c>
      <c r="AY176" s="16" t="s">
        <v>146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6" t="s">
        <v>93</v>
      </c>
      <c r="BK176" s="200">
        <f>ROUND(I176*H176,2)</f>
        <v>0</v>
      </c>
      <c r="BL176" s="16" t="s">
        <v>153</v>
      </c>
      <c r="BM176" s="199" t="s">
        <v>678</v>
      </c>
    </row>
    <row r="177" spans="1:65" s="13" customFormat="1" x14ac:dyDescent="0.2">
      <c r="B177" s="201"/>
      <c r="C177" s="202"/>
      <c r="D177" s="203" t="s">
        <v>163</v>
      </c>
      <c r="E177" s="204" t="s">
        <v>1</v>
      </c>
      <c r="F177" s="205" t="s">
        <v>669</v>
      </c>
      <c r="G177" s="202"/>
      <c r="H177" s="206">
        <v>3.25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93</v>
      </c>
      <c r="AV177" s="13" t="s">
        <v>95</v>
      </c>
      <c r="AW177" s="13" t="s">
        <v>41</v>
      </c>
      <c r="AX177" s="13" t="s">
        <v>93</v>
      </c>
      <c r="AY177" s="212" t="s">
        <v>146</v>
      </c>
    </row>
    <row r="178" spans="1:65" s="2" customFormat="1" ht="37.9" customHeight="1" x14ac:dyDescent="0.2">
      <c r="A178" s="34"/>
      <c r="B178" s="35"/>
      <c r="C178" s="188" t="s">
        <v>225</v>
      </c>
      <c r="D178" s="188" t="s">
        <v>148</v>
      </c>
      <c r="E178" s="189" t="s">
        <v>679</v>
      </c>
      <c r="F178" s="190" t="s">
        <v>680</v>
      </c>
      <c r="G178" s="191" t="s">
        <v>183</v>
      </c>
      <c r="H178" s="192">
        <v>0.08</v>
      </c>
      <c r="I178" s="193"/>
      <c r="J178" s="194">
        <f>ROUND(I178*H178,2)</f>
        <v>0</v>
      </c>
      <c r="K178" s="190" t="s">
        <v>152</v>
      </c>
      <c r="L178" s="39"/>
      <c r="M178" s="195" t="s">
        <v>1</v>
      </c>
      <c r="N178" s="196" t="s">
        <v>50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153</v>
      </c>
      <c r="AT178" s="199" t="s">
        <v>148</v>
      </c>
      <c r="AU178" s="199" t="s">
        <v>93</v>
      </c>
      <c r="AY178" s="16" t="s">
        <v>146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6" t="s">
        <v>93</v>
      </c>
      <c r="BK178" s="200">
        <f>ROUND(I178*H178,2)</f>
        <v>0</v>
      </c>
      <c r="BL178" s="16" t="s">
        <v>153</v>
      </c>
      <c r="BM178" s="199" t="s">
        <v>681</v>
      </c>
    </row>
    <row r="179" spans="1:65" s="13" customFormat="1" x14ac:dyDescent="0.2">
      <c r="B179" s="201"/>
      <c r="C179" s="202"/>
      <c r="D179" s="203" t="s">
        <v>163</v>
      </c>
      <c r="E179" s="204" t="s">
        <v>1</v>
      </c>
      <c r="F179" s="205" t="s">
        <v>682</v>
      </c>
      <c r="G179" s="202"/>
      <c r="H179" s="206">
        <v>0.08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163</v>
      </c>
      <c r="AU179" s="212" t="s">
        <v>93</v>
      </c>
      <c r="AV179" s="13" t="s">
        <v>95</v>
      </c>
      <c r="AW179" s="13" t="s">
        <v>41</v>
      </c>
      <c r="AX179" s="13" t="s">
        <v>93</v>
      </c>
      <c r="AY179" s="212" t="s">
        <v>146</v>
      </c>
    </row>
    <row r="180" spans="1:65" s="2" customFormat="1" ht="16.5" customHeight="1" x14ac:dyDescent="0.2">
      <c r="A180" s="34"/>
      <c r="B180" s="35"/>
      <c r="C180" s="188" t="s">
        <v>294</v>
      </c>
      <c r="D180" s="188" t="s">
        <v>148</v>
      </c>
      <c r="E180" s="189" t="s">
        <v>683</v>
      </c>
      <c r="F180" s="190" t="s">
        <v>684</v>
      </c>
      <c r="G180" s="191" t="s">
        <v>183</v>
      </c>
      <c r="H180" s="192">
        <v>226.72499999999999</v>
      </c>
      <c r="I180" s="193"/>
      <c r="J180" s="194">
        <f>ROUND(I180*H180,2)</f>
        <v>0</v>
      </c>
      <c r="K180" s="190" t="s">
        <v>152</v>
      </c>
      <c r="L180" s="39"/>
      <c r="M180" s="195" t="s">
        <v>1</v>
      </c>
      <c r="N180" s="196" t="s">
        <v>50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153</v>
      </c>
      <c r="AT180" s="199" t="s">
        <v>148</v>
      </c>
      <c r="AU180" s="199" t="s">
        <v>93</v>
      </c>
      <c r="AY180" s="16" t="s">
        <v>146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93</v>
      </c>
      <c r="BK180" s="200">
        <f>ROUND(I180*H180,2)</f>
        <v>0</v>
      </c>
      <c r="BL180" s="16" t="s">
        <v>153</v>
      </c>
      <c r="BM180" s="199" t="s">
        <v>685</v>
      </c>
    </row>
    <row r="181" spans="1:65" s="13" customFormat="1" x14ac:dyDescent="0.2">
      <c r="B181" s="201"/>
      <c r="C181" s="202"/>
      <c r="D181" s="203" t="s">
        <v>163</v>
      </c>
      <c r="E181" s="204" t="s">
        <v>1</v>
      </c>
      <c r="F181" s="205" t="s">
        <v>686</v>
      </c>
      <c r="G181" s="202"/>
      <c r="H181" s="206">
        <v>99.224999999999994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93</v>
      </c>
      <c r="AV181" s="13" t="s">
        <v>95</v>
      </c>
      <c r="AW181" s="13" t="s">
        <v>41</v>
      </c>
      <c r="AX181" s="13" t="s">
        <v>85</v>
      </c>
      <c r="AY181" s="212" t="s">
        <v>146</v>
      </c>
    </row>
    <row r="182" spans="1:65" s="13" customFormat="1" x14ac:dyDescent="0.2">
      <c r="B182" s="201"/>
      <c r="C182" s="202"/>
      <c r="D182" s="203" t="s">
        <v>163</v>
      </c>
      <c r="E182" s="204" t="s">
        <v>1</v>
      </c>
      <c r="F182" s="205" t="s">
        <v>687</v>
      </c>
      <c r="G182" s="202"/>
      <c r="H182" s="206">
        <v>127.5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163</v>
      </c>
      <c r="AU182" s="212" t="s">
        <v>93</v>
      </c>
      <c r="AV182" s="13" t="s">
        <v>95</v>
      </c>
      <c r="AW182" s="13" t="s">
        <v>41</v>
      </c>
      <c r="AX182" s="13" t="s">
        <v>85</v>
      </c>
      <c r="AY182" s="212" t="s">
        <v>146</v>
      </c>
    </row>
    <row r="183" spans="1:65" s="14" customFormat="1" x14ac:dyDescent="0.2">
      <c r="B183" s="227"/>
      <c r="C183" s="228"/>
      <c r="D183" s="203" t="s">
        <v>163</v>
      </c>
      <c r="E183" s="229" t="s">
        <v>1</v>
      </c>
      <c r="F183" s="230" t="s">
        <v>213</v>
      </c>
      <c r="G183" s="228"/>
      <c r="H183" s="231">
        <v>226.72499999999999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163</v>
      </c>
      <c r="AU183" s="237" t="s">
        <v>93</v>
      </c>
      <c r="AV183" s="14" t="s">
        <v>153</v>
      </c>
      <c r="AW183" s="14" t="s">
        <v>41</v>
      </c>
      <c r="AX183" s="14" t="s">
        <v>93</v>
      </c>
      <c r="AY183" s="237" t="s">
        <v>146</v>
      </c>
    </row>
    <row r="184" spans="1:65" s="2" customFormat="1" ht="16.5" customHeight="1" x14ac:dyDescent="0.2">
      <c r="A184" s="34"/>
      <c r="B184" s="35"/>
      <c r="C184" s="188" t="s">
        <v>231</v>
      </c>
      <c r="D184" s="188" t="s">
        <v>148</v>
      </c>
      <c r="E184" s="189" t="s">
        <v>688</v>
      </c>
      <c r="F184" s="190" t="s">
        <v>689</v>
      </c>
      <c r="G184" s="191" t="s">
        <v>183</v>
      </c>
      <c r="H184" s="192">
        <v>4534.5</v>
      </c>
      <c r="I184" s="193"/>
      <c r="J184" s="194">
        <f>ROUND(I184*H184,2)</f>
        <v>0</v>
      </c>
      <c r="K184" s="190" t="s">
        <v>152</v>
      </c>
      <c r="L184" s="39"/>
      <c r="M184" s="195" t="s">
        <v>1</v>
      </c>
      <c r="N184" s="196" t="s">
        <v>50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153</v>
      </c>
      <c r="AT184" s="199" t="s">
        <v>148</v>
      </c>
      <c r="AU184" s="199" t="s">
        <v>93</v>
      </c>
      <c r="AY184" s="16" t="s">
        <v>146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6" t="s">
        <v>93</v>
      </c>
      <c r="BK184" s="200">
        <f>ROUND(I184*H184,2)</f>
        <v>0</v>
      </c>
      <c r="BL184" s="16" t="s">
        <v>153</v>
      </c>
      <c r="BM184" s="199" t="s">
        <v>690</v>
      </c>
    </row>
    <row r="185" spans="1:65" s="13" customFormat="1" x14ac:dyDescent="0.2">
      <c r="B185" s="201"/>
      <c r="C185" s="202"/>
      <c r="D185" s="203" t="s">
        <v>163</v>
      </c>
      <c r="E185" s="204" t="s">
        <v>1</v>
      </c>
      <c r="F185" s="205" t="s">
        <v>691</v>
      </c>
      <c r="G185" s="202"/>
      <c r="H185" s="206">
        <v>4534.5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163</v>
      </c>
      <c r="AU185" s="212" t="s">
        <v>93</v>
      </c>
      <c r="AV185" s="13" t="s">
        <v>95</v>
      </c>
      <c r="AW185" s="13" t="s">
        <v>41</v>
      </c>
      <c r="AX185" s="13" t="s">
        <v>93</v>
      </c>
      <c r="AY185" s="212" t="s">
        <v>146</v>
      </c>
    </row>
    <row r="186" spans="1:65" s="2" customFormat="1" ht="24.2" customHeight="1" x14ac:dyDescent="0.2">
      <c r="A186" s="34"/>
      <c r="B186" s="35"/>
      <c r="C186" s="188" t="s">
        <v>304</v>
      </c>
      <c r="D186" s="188" t="s">
        <v>148</v>
      </c>
      <c r="E186" s="189" t="s">
        <v>692</v>
      </c>
      <c r="F186" s="190" t="s">
        <v>182</v>
      </c>
      <c r="G186" s="191" t="s">
        <v>183</v>
      </c>
      <c r="H186" s="192">
        <v>226.72499999999999</v>
      </c>
      <c r="I186" s="193"/>
      <c r="J186" s="194">
        <f>ROUND(I186*H186,2)</f>
        <v>0</v>
      </c>
      <c r="K186" s="190" t="s">
        <v>152</v>
      </c>
      <c r="L186" s="39"/>
      <c r="M186" s="239" t="s">
        <v>1</v>
      </c>
      <c r="N186" s="240" t="s">
        <v>50</v>
      </c>
      <c r="O186" s="241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153</v>
      </c>
      <c r="AT186" s="199" t="s">
        <v>148</v>
      </c>
      <c r="AU186" s="199" t="s">
        <v>93</v>
      </c>
      <c r="AY186" s="16" t="s">
        <v>146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6" t="s">
        <v>93</v>
      </c>
      <c r="BK186" s="200">
        <f>ROUND(I186*H186,2)</f>
        <v>0</v>
      </c>
      <c r="BL186" s="16" t="s">
        <v>153</v>
      </c>
      <c r="BM186" s="199" t="s">
        <v>693</v>
      </c>
    </row>
    <row r="187" spans="1:65" s="2" customFormat="1" ht="6.95" customHeight="1" x14ac:dyDescent="0.2">
      <c r="A187" s="3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password="C71F" sheet="1" objects="1" scenarios="1" formatColumns="0" formatRows="0" autoFilter="0"/>
  <autoFilter ref="C117:K186"/>
  <mergeCells count="9">
    <mergeCell ref="E86:H86"/>
    <mergeCell ref="E108:H108"/>
    <mergeCell ref="E110:H110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102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95</v>
      </c>
    </row>
    <row r="4" spans="1:46" s="1" customFormat="1" ht="24.95" customHeight="1" x14ac:dyDescent="0.2">
      <c r="B4" s="19"/>
      <c r="D4" s="110" t="s">
        <v>106</v>
      </c>
      <c r="L4" s="19"/>
      <c r="M4" s="111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2" t="s">
        <v>16</v>
      </c>
      <c r="L6" s="19"/>
    </row>
    <row r="7" spans="1:46" s="1" customFormat="1" ht="26.25" customHeight="1" x14ac:dyDescent="0.2">
      <c r="B7" s="19"/>
      <c r="E7" s="292" t="str">
        <f>'Rekapitulace zakázky'!K6</f>
        <v>Oprava mostu v km 412,700 trati Praha Masarykovo n. - Děčín hl.n.</v>
      </c>
      <c r="F7" s="293"/>
      <c r="G7" s="293"/>
      <c r="H7" s="293"/>
      <c r="L7" s="19"/>
    </row>
    <row r="8" spans="1:46" s="2" customFormat="1" ht="12" customHeight="1" x14ac:dyDescent="0.2">
      <c r="A8" s="34"/>
      <c r="B8" s="39"/>
      <c r="C8" s="34"/>
      <c r="D8" s="112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4" t="s">
        <v>694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19</v>
      </c>
      <c r="G11" s="34"/>
      <c r="H11" s="34"/>
      <c r="I11" s="112" t="s">
        <v>20</v>
      </c>
      <c r="J11" s="113" t="s">
        <v>7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zakázky'!AN8</f>
        <v>19. 10. 2021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 x14ac:dyDescent="0.2">
      <c r="A13" s="34"/>
      <c r="B13" s="39"/>
      <c r="C13" s="34"/>
      <c r="D13" s="115" t="s">
        <v>25</v>
      </c>
      <c r="E13" s="34"/>
      <c r="F13" s="116" t="s">
        <v>26</v>
      </c>
      <c r="G13" s="34"/>
      <c r="H13" s="34"/>
      <c r="I13" s="115" t="s">
        <v>27</v>
      </c>
      <c r="J13" s="116" t="s">
        <v>28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29</v>
      </c>
      <c r="E14" s="34"/>
      <c r="F14" s="34"/>
      <c r="G14" s="34"/>
      <c r="H14" s="34"/>
      <c r="I14" s="112" t="s">
        <v>30</v>
      </c>
      <c r="J14" s="113" t="s">
        <v>31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35</v>
      </c>
      <c r="E17" s="34"/>
      <c r="F17" s="34"/>
      <c r="G17" s="34"/>
      <c r="H17" s="34"/>
      <c r="I17" s="112" t="s">
        <v>30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6" t="str">
        <f>'Rekapitulace zakázky'!E14</f>
        <v>Vyplň údaj</v>
      </c>
      <c r="F18" s="297"/>
      <c r="G18" s="297"/>
      <c r="H18" s="297"/>
      <c r="I18" s="112" t="s">
        <v>33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37</v>
      </c>
      <c r="E20" s="34"/>
      <c r="F20" s="34"/>
      <c r="G20" s="34"/>
      <c r="H20" s="34"/>
      <c r="I20" s="112" t="s">
        <v>30</v>
      </c>
      <c r="J20" s="113" t="s">
        <v>38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39</v>
      </c>
      <c r="F21" s="34"/>
      <c r="G21" s="34"/>
      <c r="H21" s="34"/>
      <c r="I21" s="112" t="s">
        <v>33</v>
      </c>
      <c r="J21" s="113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42</v>
      </c>
      <c r="E23" s="34"/>
      <c r="F23" s="34"/>
      <c r="G23" s="34"/>
      <c r="H23" s="34"/>
      <c r="I23" s="112" t="s">
        <v>30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tr">
        <f>IF('Rekapitulace zakázky'!E20="","",'Rekapitulace zakázky'!E20)</f>
        <v xml:space="preserve"> </v>
      </c>
      <c r="F24" s="34"/>
      <c r="G24" s="34"/>
      <c r="H24" s="34"/>
      <c r="I24" s="112" t="s">
        <v>33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7"/>
      <c r="B27" s="118"/>
      <c r="C27" s="117"/>
      <c r="D27" s="117"/>
      <c r="E27" s="298" t="s">
        <v>1</v>
      </c>
      <c r="F27" s="298"/>
      <c r="G27" s="298"/>
      <c r="H27" s="29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1" t="s">
        <v>45</v>
      </c>
      <c r="E30" s="34"/>
      <c r="F30" s="34"/>
      <c r="G30" s="34"/>
      <c r="H30" s="34"/>
      <c r="I30" s="34"/>
      <c r="J30" s="12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3" t="s">
        <v>47</v>
      </c>
      <c r="G32" s="34"/>
      <c r="H32" s="34"/>
      <c r="I32" s="123" t="s">
        <v>46</v>
      </c>
      <c r="J32" s="123" t="s">
        <v>48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4" t="s">
        <v>49</v>
      </c>
      <c r="E33" s="112" t="s">
        <v>50</v>
      </c>
      <c r="F33" s="125">
        <f>ROUND((SUM(BE122:BE149)),  2)</f>
        <v>0</v>
      </c>
      <c r="G33" s="34"/>
      <c r="H33" s="34"/>
      <c r="I33" s="126">
        <v>0.21</v>
      </c>
      <c r="J33" s="125">
        <f>ROUND(((SUM(BE122:BE149))*I33),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51</v>
      </c>
      <c r="F34" s="125">
        <f>ROUND((SUM(BF122:BF149)),  2)</f>
        <v>0</v>
      </c>
      <c r="G34" s="34"/>
      <c r="H34" s="34"/>
      <c r="I34" s="126">
        <v>0.15</v>
      </c>
      <c r="J34" s="125">
        <f>ROUND(((SUM(BF122:BF149))*I34),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52</v>
      </c>
      <c r="F35" s="125">
        <f>ROUND((SUM(BG122:BG149)),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53</v>
      </c>
      <c r="F36" s="125">
        <f>ROUND((SUM(BH122:BH149)),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54</v>
      </c>
      <c r="F37" s="125">
        <f>ROUND((SUM(BI122:BI149)),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7"/>
      <c r="D39" s="128" t="s">
        <v>55</v>
      </c>
      <c r="E39" s="129"/>
      <c r="F39" s="129"/>
      <c r="G39" s="130" t="s">
        <v>56</v>
      </c>
      <c r="H39" s="131" t="s">
        <v>57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34" t="s">
        <v>58</v>
      </c>
      <c r="E49" s="135"/>
      <c r="F49" s="135"/>
      <c r="G49" s="134" t="s">
        <v>59</v>
      </c>
      <c r="H49" s="135"/>
      <c r="I49" s="135"/>
      <c r="J49" s="135"/>
      <c r="K49" s="135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36" t="s">
        <v>60</v>
      </c>
      <c r="E60" s="137"/>
      <c r="F60" s="138" t="s">
        <v>61</v>
      </c>
      <c r="G60" s="136" t="s">
        <v>60</v>
      </c>
      <c r="H60" s="137"/>
      <c r="I60" s="137"/>
      <c r="J60" s="139" t="s">
        <v>61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34" t="s">
        <v>62</v>
      </c>
      <c r="E64" s="140"/>
      <c r="F64" s="140"/>
      <c r="G64" s="134" t="s">
        <v>63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36" t="s">
        <v>60</v>
      </c>
      <c r="E75" s="137"/>
      <c r="F75" s="138" t="s">
        <v>61</v>
      </c>
      <c r="G75" s="136" t="s">
        <v>60</v>
      </c>
      <c r="H75" s="137"/>
      <c r="I75" s="137"/>
      <c r="J75" s="139" t="s">
        <v>61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5" customHeight="1" x14ac:dyDescent="0.2">
      <c r="A81" s="34"/>
      <c r="B81" s="35"/>
      <c r="C81" s="22" t="s">
        <v>109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26.25" customHeight="1" x14ac:dyDescent="0.2">
      <c r="A84" s="34"/>
      <c r="B84" s="35"/>
      <c r="C84" s="36"/>
      <c r="D84" s="36"/>
      <c r="E84" s="290" t="str">
        <f>E7</f>
        <v>Oprava mostu v km 412,700 trati Praha Masarykovo n. - Děčín hl.n.</v>
      </c>
      <c r="F84" s="291"/>
      <c r="G84" s="291"/>
      <c r="H84" s="291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 x14ac:dyDescent="0.2">
      <c r="A85" s="34"/>
      <c r="B85" s="35"/>
      <c r="C85" s="28" t="s">
        <v>107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6.5" customHeight="1" x14ac:dyDescent="0.2">
      <c r="A86" s="34"/>
      <c r="B86" s="35"/>
      <c r="C86" s="36"/>
      <c r="D86" s="36"/>
      <c r="E86" s="278" t="str">
        <f>E9</f>
        <v>SO 11-20-02 - Oprava mostu v km 412,700 _ VRN</v>
      </c>
      <c r="F86" s="289"/>
      <c r="G86" s="289"/>
      <c r="H86" s="28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5" customHeight="1" x14ac:dyDescent="0.2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 x14ac:dyDescent="0.2">
      <c r="A88" s="34"/>
      <c r="B88" s="35"/>
      <c r="C88" s="28" t="s">
        <v>21</v>
      </c>
      <c r="D88" s="36"/>
      <c r="E88" s="36"/>
      <c r="F88" s="26" t="str">
        <f>F12</f>
        <v>Praha-Holešovice</v>
      </c>
      <c r="G88" s="36"/>
      <c r="H88" s="36"/>
      <c r="I88" s="28" t="s">
        <v>23</v>
      </c>
      <c r="J88" s="66" t="str">
        <f>IF(J12="","",J12)</f>
        <v>19. 10. 2021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25.7" customHeight="1" x14ac:dyDescent="0.2">
      <c r="A90" s="34"/>
      <c r="B90" s="35"/>
      <c r="C90" s="28" t="s">
        <v>29</v>
      </c>
      <c r="D90" s="36"/>
      <c r="E90" s="36"/>
      <c r="F90" s="26" t="str">
        <f>E15</f>
        <v>Správa železnic, státní organizace</v>
      </c>
      <c r="G90" s="36"/>
      <c r="H90" s="36"/>
      <c r="I90" s="28" t="s">
        <v>37</v>
      </c>
      <c r="J90" s="32" t="str">
        <f>E21</f>
        <v>TOP CON SERVIS s.r.o.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8" t="s">
        <v>35</v>
      </c>
      <c r="D91" s="36"/>
      <c r="E91" s="36"/>
      <c r="F91" s="26" t="str">
        <f>IF(E18="","",E18)</f>
        <v>Vyplň údaj</v>
      </c>
      <c r="G91" s="36"/>
      <c r="H91" s="36"/>
      <c r="I91" s="28" t="s">
        <v>42</v>
      </c>
      <c r="J91" s="32" t="str">
        <f>E24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 x14ac:dyDescent="0.2">
      <c r="A93" s="34"/>
      <c r="B93" s="35"/>
      <c r="C93" s="145" t="s">
        <v>110</v>
      </c>
      <c r="D93" s="146"/>
      <c r="E93" s="146"/>
      <c r="F93" s="146"/>
      <c r="G93" s="146"/>
      <c r="H93" s="146"/>
      <c r="I93" s="146"/>
      <c r="J93" s="147" t="s">
        <v>111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" customHeight="1" x14ac:dyDescent="0.2">
      <c r="A95" s="34"/>
      <c r="B95" s="35"/>
      <c r="C95" s="148" t="s">
        <v>112</v>
      </c>
      <c r="D95" s="36"/>
      <c r="E95" s="36"/>
      <c r="F95" s="36"/>
      <c r="G95" s="36"/>
      <c r="H95" s="36"/>
      <c r="I95" s="36"/>
      <c r="J95" s="84">
        <f>J122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113</v>
      </c>
    </row>
    <row r="96" spans="1:47" s="9" customFormat="1" ht="24.95" customHeight="1" x14ac:dyDescent="0.2">
      <c r="B96" s="149"/>
      <c r="C96" s="150"/>
      <c r="D96" s="151" t="s">
        <v>695</v>
      </c>
      <c r="E96" s="152"/>
      <c r="F96" s="152"/>
      <c r="G96" s="152"/>
      <c r="H96" s="152"/>
      <c r="I96" s="152"/>
      <c r="J96" s="153">
        <f>J123</f>
        <v>0</v>
      </c>
      <c r="K96" s="150"/>
      <c r="L96" s="154"/>
    </row>
    <row r="97" spans="1:31" s="10" customFormat="1" ht="19.899999999999999" customHeight="1" x14ac:dyDescent="0.2">
      <c r="B97" s="155"/>
      <c r="C97" s="156"/>
      <c r="D97" s="157" t="s">
        <v>696</v>
      </c>
      <c r="E97" s="158"/>
      <c r="F97" s="158"/>
      <c r="G97" s="158"/>
      <c r="H97" s="158"/>
      <c r="I97" s="158"/>
      <c r="J97" s="159">
        <f>J124</f>
        <v>0</v>
      </c>
      <c r="K97" s="156"/>
      <c r="L97" s="160"/>
    </row>
    <row r="98" spans="1:31" s="10" customFormat="1" ht="19.899999999999999" customHeight="1" x14ac:dyDescent="0.2">
      <c r="B98" s="155"/>
      <c r="C98" s="156"/>
      <c r="D98" s="157" t="s">
        <v>697</v>
      </c>
      <c r="E98" s="158"/>
      <c r="F98" s="158"/>
      <c r="G98" s="158"/>
      <c r="H98" s="158"/>
      <c r="I98" s="158"/>
      <c r="J98" s="159">
        <f>J128</f>
        <v>0</v>
      </c>
      <c r="K98" s="156"/>
      <c r="L98" s="160"/>
    </row>
    <row r="99" spans="1:31" s="10" customFormat="1" ht="19.899999999999999" customHeight="1" x14ac:dyDescent="0.2">
      <c r="B99" s="155"/>
      <c r="C99" s="156"/>
      <c r="D99" s="157" t="s">
        <v>698</v>
      </c>
      <c r="E99" s="158"/>
      <c r="F99" s="158"/>
      <c r="G99" s="158"/>
      <c r="H99" s="158"/>
      <c r="I99" s="158"/>
      <c r="J99" s="159">
        <f>J135</f>
        <v>0</v>
      </c>
      <c r="K99" s="156"/>
      <c r="L99" s="160"/>
    </row>
    <row r="100" spans="1:31" s="10" customFormat="1" ht="19.899999999999999" customHeight="1" x14ac:dyDescent="0.2">
      <c r="B100" s="155"/>
      <c r="C100" s="156"/>
      <c r="D100" s="157" t="s">
        <v>699</v>
      </c>
      <c r="E100" s="158"/>
      <c r="F100" s="158"/>
      <c r="G100" s="158"/>
      <c r="H100" s="158"/>
      <c r="I100" s="158"/>
      <c r="J100" s="159">
        <f>J140</f>
        <v>0</v>
      </c>
      <c r="K100" s="156"/>
      <c r="L100" s="160"/>
    </row>
    <row r="101" spans="1:31" s="10" customFormat="1" ht="19.899999999999999" customHeight="1" x14ac:dyDescent="0.2">
      <c r="B101" s="155"/>
      <c r="C101" s="156"/>
      <c r="D101" s="157" t="s">
        <v>700</v>
      </c>
      <c r="E101" s="158"/>
      <c r="F101" s="158"/>
      <c r="G101" s="158"/>
      <c r="H101" s="158"/>
      <c r="I101" s="158"/>
      <c r="J101" s="159">
        <f>J144</f>
        <v>0</v>
      </c>
      <c r="K101" s="156"/>
      <c r="L101" s="160"/>
    </row>
    <row r="102" spans="1:31" s="10" customFormat="1" ht="19.899999999999999" customHeight="1" x14ac:dyDescent="0.2">
      <c r="B102" s="155"/>
      <c r="C102" s="156"/>
      <c r="D102" s="157" t="s">
        <v>701</v>
      </c>
      <c r="E102" s="158"/>
      <c r="F102" s="158"/>
      <c r="G102" s="158"/>
      <c r="H102" s="158"/>
      <c r="I102" s="158"/>
      <c r="J102" s="159">
        <f>J148</f>
        <v>0</v>
      </c>
      <c r="K102" s="156"/>
      <c r="L102" s="160"/>
    </row>
    <row r="103" spans="1:31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 x14ac:dyDescent="0.2">
      <c r="A109" s="34"/>
      <c r="B109" s="35"/>
      <c r="C109" s="22" t="s">
        <v>131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6.25" customHeight="1" x14ac:dyDescent="0.2">
      <c r="A112" s="34"/>
      <c r="B112" s="35"/>
      <c r="C112" s="36"/>
      <c r="D112" s="36"/>
      <c r="E112" s="290" t="str">
        <f>E7</f>
        <v>Oprava mostu v km 412,700 trati Praha Masarykovo n. - Děčín hl.n.</v>
      </c>
      <c r="F112" s="291"/>
      <c r="G112" s="291"/>
      <c r="H112" s="29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8" t="s">
        <v>107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78" t="str">
        <f>E9</f>
        <v>SO 11-20-02 - Oprava mostu v km 412,700 _ VRN</v>
      </c>
      <c r="F114" s="289"/>
      <c r="G114" s="289"/>
      <c r="H114" s="28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8" t="s">
        <v>21</v>
      </c>
      <c r="D116" s="36"/>
      <c r="E116" s="36"/>
      <c r="F116" s="26" t="str">
        <f>F12</f>
        <v>Praha-Holešovice</v>
      </c>
      <c r="G116" s="36"/>
      <c r="H116" s="36"/>
      <c r="I116" s="28" t="s">
        <v>23</v>
      </c>
      <c r="J116" s="66" t="str">
        <f>IF(J12="","",J12)</f>
        <v>19. 10. 2021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 x14ac:dyDescent="0.2">
      <c r="A118" s="34"/>
      <c r="B118" s="35"/>
      <c r="C118" s="28" t="s">
        <v>29</v>
      </c>
      <c r="D118" s="36"/>
      <c r="E118" s="36"/>
      <c r="F118" s="26" t="str">
        <f>E15</f>
        <v>Správa železnic, státní organizace</v>
      </c>
      <c r="G118" s="36"/>
      <c r="H118" s="36"/>
      <c r="I118" s="28" t="s">
        <v>37</v>
      </c>
      <c r="J118" s="32" t="str">
        <f>E21</f>
        <v>TOP CON SERVIS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8" t="s">
        <v>35</v>
      </c>
      <c r="D119" s="36"/>
      <c r="E119" s="36"/>
      <c r="F119" s="26" t="str">
        <f>IF(E18="","",E18)</f>
        <v>Vyplň údaj</v>
      </c>
      <c r="G119" s="36"/>
      <c r="H119" s="36"/>
      <c r="I119" s="28" t="s">
        <v>42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 x14ac:dyDescent="0.2">
      <c r="A121" s="161"/>
      <c r="B121" s="162"/>
      <c r="C121" s="163" t="s">
        <v>132</v>
      </c>
      <c r="D121" s="164" t="s">
        <v>70</v>
      </c>
      <c r="E121" s="164" t="s">
        <v>66</v>
      </c>
      <c r="F121" s="164" t="s">
        <v>67</v>
      </c>
      <c r="G121" s="164" t="s">
        <v>133</v>
      </c>
      <c r="H121" s="164" t="s">
        <v>134</v>
      </c>
      <c r="I121" s="164" t="s">
        <v>135</v>
      </c>
      <c r="J121" s="164" t="s">
        <v>111</v>
      </c>
      <c r="K121" s="165" t="s">
        <v>136</v>
      </c>
      <c r="L121" s="166"/>
      <c r="M121" s="75" t="s">
        <v>1</v>
      </c>
      <c r="N121" s="76" t="s">
        <v>49</v>
      </c>
      <c r="O121" s="76" t="s">
        <v>137</v>
      </c>
      <c r="P121" s="76" t="s">
        <v>138</v>
      </c>
      <c r="Q121" s="76" t="s">
        <v>139</v>
      </c>
      <c r="R121" s="76" t="s">
        <v>140</v>
      </c>
      <c r="S121" s="76" t="s">
        <v>141</v>
      </c>
      <c r="T121" s="77" t="s">
        <v>142</v>
      </c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 x14ac:dyDescent="0.25">
      <c r="A122" s="34"/>
      <c r="B122" s="35"/>
      <c r="C122" s="82" t="s">
        <v>143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8"/>
      <c r="N122" s="168"/>
      <c r="O122" s="79"/>
      <c r="P122" s="169">
        <f>P123</f>
        <v>0</v>
      </c>
      <c r="Q122" s="79"/>
      <c r="R122" s="169">
        <f>R123</f>
        <v>0</v>
      </c>
      <c r="S122" s="79"/>
      <c r="T122" s="17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84</v>
      </c>
      <c r="AU122" s="16" t="s">
        <v>113</v>
      </c>
      <c r="BK122" s="171">
        <f>BK123</f>
        <v>0</v>
      </c>
    </row>
    <row r="123" spans="1:65" s="12" customFormat="1" ht="25.9" customHeight="1" x14ac:dyDescent="0.2">
      <c r="B123" s="172"/>
      <c r="C123" s="173"/>
      <c r="D123" s="174" t="s">
        <v>84</v>
      </c>
      <c r="E123" s="175" t="s">
        <v>702</v>
      </c>
      <c r="F123" s="175" t="s">
        <v>703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P124+P128+P135+P140+P144+P148</f>
        <v>0</v>
      </c>
      <c r="Q123" s="180"/>
      <c r="R123" s="181">
        <f>R124+R128+R135+R140+R144+R148</f>
        <v>0</v>
      </c>
      <c r="S123" s="180"/>
      <c r="T123" s="182">
        <f>T124+T128+T135+T140+T144+T148</f>
        <v>0</v>
      </c>
      <c r="AR123" s="183" t="s">
        <v>168</v>
      </c>
      <c r="AT123" s="184" t="s">
        <v>84</v>
      </c>
      <c r="AU123" s="184" t="s">
        <v>85</v>
      </c>
      <c r="AY123" s="183" t="s">
        <v>146</v>
      </c>
      <c r="BK123" s="185">
        <f>BK124+BK128+BK135+BK140+BK144+BK148</f>
        <v>0</v>
      </c>
    </row>
    <row r="124" spans="1:65" s="12" customFormat="1" ht="22.9" customHeight="1" x14ac:dyDescent="0.2">
      <c r="B124" s="172"/>
      <c r="C124" s="173"/>
      <c r="D124" s="174" t="s">
        <v>84</v>
      </c>
      <c r="E124" s="186" t="s">
        <v>704</v>
      </c>
      <c r="F124" s="186" t="s">
        <v>705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SUM(P125:P127)</f>
        <v>0</v>
      </c>
      <c r="Q124" s="180"/>
      <c r="R124" s="181">
        <f>SUM(R125:R127)</f>
        <v>0</v>
      </c>
      <c r="S124" s="180"/>
      <c r="T124" s="182">
        <f>SUM(T125:T127)</f>
        <v>0</v>
      </c>
      <c r="AR124" s="183" t="s">
        <v>168</v>
      </c>
      <c r="AT124" s="184" t="s">
        <v>84</v>
      </c>
      <c r="AU124" s="184" t="s">
        <v>93</v>
      </c>
      <c r="AY124" s="183" t="s">
        <v>146</v>
      </c>
      <c r="BK124" s="185">
        <f>SUM(BK125:BK127)</f>
        <v>0</v>
      </c>
    </row>
    <row r="125" spans="1:65" s="2" customFormat="1" ht="16.5" customHeight="1" x14ac:dyDescent="0.2">
      <c r="A125" s="34"/>
      <c r="B125" s="35"/>
      <c r="C125" s="188" t="s">
        <v>93</v>
      </c>
      <c r="D125" s="188" t="s">
        <v>148</v>
      </c>
      <c r="E125" s="189" t="s">
        <v>706</v>
      </c>
      <c r="F125" s="190" t="s">
        <v>707</v>
      </c>
      <c r="G125" s="191" t="s">
        <v>708</v>
      </c>
      <c r="H125" s="192">
        <v>1</v>
      </c>
      <c r="I125" s="193"/>
      <c r="J125" s="194">
        <f>ROUND(I125*H125,2)</f>
        <v>0</v>
      </c>
      <c r="K125" s="190" t="s">
        <v>709</v>
      </c>
      <c r="L125" s="39"/>
      <c r="M125" s="195" t="s">
        <v>1</v>
      </c>
      <c r="N125" s="196" t="s">
        <v>50</v>
      </c>
      <c r="O125" s="7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710</v>
      </c>
      <c r="AT125" s="199" t="s">
        <v>148</v>
      </c>
      <c r="AU125" s="199" t="s">
        <v>95</v>
      </c>
      <c r="AY125" s="16" t="s">
        <v>146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6" t="s">
        <v>93</v>
      </c>
      <c r="BK125" s="200">
        <f>ROUND(I125*H125,2)</f>
        <v>0</v>
      </c>
      <c r="BL125" s="16" t="s">
        <v>710</v>
      </c>
      <c r="BM125" s="199" t="s">
        <v>711</v>
      </c>
    </row>
    <row r="126" spans="1:65" s="2" customFormat="1" ht="16.5" customHeight="1" x14ac:dyDescent="0.2">
      <c r="A126" s="34"/>
      <c r="B126" s="35"/>
      <c r="C126" s="188" t="s">
        <v>95</v>
      </c>
      <c r="D126" s="188" t="s">
        <v>148</v>
      </c>
      <c r="E126" s="189" t="s">
        <v>712</v>
      </c>
      <c r="F126" s="190" t="s">
        <v>713</v>
      </c>
      <c r="G126" s="191" t="s">
        <v>708</v>
      </c>
      <c r="H126" s="192">
        <v>1</v>
      </c>
      <c r="I126" s="193"/>
      <c r="J126" s="194">
        <f>ROUND(I126*H126,2)</f>
        <v>0</v>
      </c>
      <c r="K126" s="190" t="s">
        <v>709</v>
      </c>
      <c r="L126" s="39"/>
      <c r="M126" s="195" t="s">
        <v>1</v>
      </c>
      <c r="N126" s="196" t="s">
        <v>50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710</v>
      </c>
      <c r="AT126" s="199" t="s">
        <v>148</v>
      </c>
      <c r="AU126" s="199" t="s">
        <v>95</v>
      </c>
      <c r="AY126" s="16" t="s">
        <v>146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6" t="s">
        <v>93</v>
      </c>
      <c r="BK126" s="200">
        <f>ROUND(I126*H126,2)</f>
        <v>0</v>
      </c>
      <c r="BL126" s="16" t="s">
        <v>710</v>
      </c>
      <c r="BM126" s="199" t="s">
        <v>714</v>
      </c>
    </row>
    <row r="127" spans="1:65" s="2" customFormat="1" ht="19.5" x14ac:dyDescent="0.2">
      <c r="A127" s="34"/>
      <c r="B127" s="35"/>
      <c r="C127" s="36"/>
      <c r="D127" s="203" t="s">
        <v>177</v>
      </c>
      <c r="E127" s="36"/>
      <c r="F127" s="213" t="s">
        <v>715</v>
      </c>
      <c r="G127" s="36"/>
      <c r="H127" s="36"/>
      <c r="I127" s="214"/>
      <c r="J127" s="36"/>
      <c r="K127" s="36"/>
      <c r="L127" s="39"/>
      <c r="M127" s="215"/>
      <c r="N127" s="216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177</v>
      </c>
      <c r="AU127" s="16" t="s">
        <v>95</v>
      </c>
    </row>
    <row r="128" spans="1:65" s="12" customFormat="1" ht="22.9" customHeight="1" x14ac:dyDescent="0.2">
      <c r="B128" s="172"/>
      <c r="C128" s="173"/>
      <c r="D128" s="174" t="s">
        <v>84</v>
      </c>
      <c r="E128" s="186" t="s">
        <v>716</v>
      </c>
      <c r="F128" s="186" t="s">
        <v>717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SUM(P129:P134)</f>
        <v>0</v>
      </c>
      <c r="Q128" s="180"/>
      <c r="R128" s="181">
        <f>SUM(R129:R134)</f>
        <v>0</v>
      </c>
      <c r="S128" s="180"/>
      <c r="T128" s="182">
        <f>SUM(T129:T134)</f>
        <v>0</v>
      </c>
      <c r="AR128" s="183" t="s">
        <v>168</v>
      </c>
      <c r="AT128" s="184" t="s">
        <v>84</v>
      </c>
      <c r="AU128" s="184" t="s">
        <v>93</v>
      </c>
      <c r="AY128" s="183" t="s">
        <v>146</v>
      </c>
      <c r="BK128" s="185">
        <f>SUM(BK129:BK134)</f>
        <v>0</v>
      </c>
    </row>
    <row r="129" spans="1:65" s="2" customFormat="1" ht="16.5" customHeight="1" x14ac:dyDescent="0.2">
      <c r="A129" s="34"/>
      <c r="B129" s="35"/>
      <c r="C129" s="188" t="s">
        <v>158</v>
      </c>
      <c r="D129" s="188" t="s">
        <v>148</v>
      </c>
      <c r="E129" s="189" t="s">
        <v>718</v>
      </c>
      <c r="F129" s="190" t="s">
        <v>717</v>
      </c>
      <c r="G129" s="191" t="s">
        <v>708</v>
      </c>
      <c r="H129" s="192">
        <v>1</v>
      </c>
      <c r="I129" s="193"/>
      <c r="J129" s="194">
        <f>ROUND(I129*H129,2)</f>
        <v>0</v>
      </c>
      <c r="K129" s="190" t="s">
        <v>709</v>
      </c>
      <c r="L129" s="39"/>
      <c r="M129" s="195" t="s">
        <v>1</v>
      </c>
      <c r="N129" s="196" t="s">
        <v>50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710</v>
      </c>
      <c r="AT129" s="199" t="s">
        <v>148</v>
      </c>
      <c r="AU129" s="199" t="s">
        <v>95</v>
      </c>
      <c r="AY129" s="16" t="s">
        <v>146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6" t="s">
        <v>93</v>
      </c>
      <c r="BK129" s="200">
        <f>ROUND(I129*H129,2)</f>
        <v>0</v>
      </c>
      <c r="BL129" s="16" t="s">
        <v>710</v>
      </c>
      <c r="BM129" s="199" t="s">
        <v>719</v>
      </c>
    </row>
    <row r="130" spans="1:65" s="2" customFormat="1" ht="19.5" x14ac:dyDescent="0.2">
      <c r="A130" s="34"/>
      <c r="B130" s="35"/>
      <c r="C130" s="36"/>
      <c r="D130" s="203" t="s">
        <v>177</v>
      </c>
      <c r="E130" s="36"/>
      <c r="F130" s="213" t="s">
        <v>720</v>
      </c>
      <c r="G130" s="36"/>
      <c r="H130" s="36"/>
      <c r="I130" s="214"/>
      <c r="J130" s="36"/>
      <c r="K130" s="36"/>
      <c r="L130" s="39"/>
      <c r="M130" s="215"/>
      <c r="N130" s="216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177</v>
      </c>
      <c r="AU130" s="16" t="s">
        <v>95</v>
      </c>
    </row>
    <row r="131" spans="1:65" s="2" customFormat="1" ht="16.5" customHeight="1" x14ac:dyDescent="0.2">
      <c r="A131" s="34"/>
      <c r="B131" s="35"/>
      <c r="C131" s="188" t="s">
        <v>153</v>
      </c>
      <c r="D131" s="188" t="s">
        <v>148</v>
      </c>
      <c r="E131" s="189" t="s">
        <v>721</v>
      </c>
      <c r="F131" s="190" t="s">
        <v>722</v>
      </c>
      <c r="G131" s="191" t="s">
        <v>708</v>
      </c>
      <c r="H131" s="192">
        <v>1</v>
      </c>
      <c r="I131" s="193"/>
      <c r="J131" s="194">
        <f>ROUND(I131*H131,2)</f>
        <v>0</v>
      </c>
      <c r="K131" s="190" t="s">
        <v>709</v>
      </c>
      <c r="L131" s="39"/>
      <c r="M131" s="195" t="s">
        <v>1</v>
      </c>
      <c r="N131" s="196" t="s">
        <v>50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710</v>
      </c>
      <c r="AT131" s="199" t="s">
        <v>148</v>
      </c>
      <c r="AU131" s="199" t="s">
        <v>95</v>
      </c>
      <c r="AY131" s="16" t="s">
        <v>146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93</v>
      </c>
      <c r="BK131" s="200">
        <f>ROUND(I131*H131,2)</f>
        <v>0</v>
      </c>
      <c r="BL131" s="16" t="s">
        <v>710</v>
      </c>
      <c r="BM131" s="199" t="s">
        <v>723</v>
      </c>
    </row>
    <row r="132" spans="1:65" s="2" customFormat="1" ht="19.5" x14ac:dyDescent="0.2">
      <c r="A132" s="34"/>
      <c r="B132" s="35"/>
      <c r="C132" s="36"/>
      <c r="D132" s="203" t="s">
        <v>177</v>
      </c>
      <c r="E132" s="36"/>
      <c r="F132" s="213" t="s">
        <v>724</v>
      </c>
      <c r="G132" s="36"/>
      <c r="H132" s="36"/>
      <c r="I132" s="214"/>
      <c r="J132" s="36"/>
      <c r="K132" s="36"/>
      <c r="L132" s="39"/>
      <c r="M132" s="215"/>
      <c r="N132" s="216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177</v>
      </c>
      <c r="AU132" s="16" t="s">
        <v>95</v>
      </c>
    </row>
    <row r="133" spans="1:65" s="2" customFormat="1" ht="16.5" customHeight="1" x14ac:dyDescent="0.2">
      <c r="A133" s="34"/>
      <c r="B133" s="35"/>
      <c r="C133" s="188" t="s">
        <v>168</v>
      </c>
      <c r="D133" s="188" t="s">
        <v>148</v>
      </c>
      <c r="E133" s="189" t="s">
        <v>725</v>
      </c>
      <c r="F133" s="190" t="s">
        <v>726</v>
      </c>
      <c r="G133" s="191" t="s">
        <v>708</v>
      </c>
      <c r="H133" s="192">
        <v>1</v>
      </c>
      <c r="I133" s="193"/>
      <c r="J133" s="194">
        <f>ROUND(I133*H133,2)</f>
        <v>0</v>
      </c>
      <c r="K133" s="190" t="s">
        <v>709</v>
      </c>
      <c r="L133" s="39"/>
      <c r="M133" s="195" t="s">
        <v>1</v>
      </c>
      <c r="N133" s="196" t="s">
        <v>50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710</v>
      </c>
      <c r="AT133" s="199" t="s">
        <v>148</v>
      </c>
      <c r="AU133" s="199" t="s">
        <v>95</v>
      </c>
      <c r="AY133" s="16" t="s">
        <v>146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93</v>
      </c>
      <c r="BK133" s="200">
        <f>ROUND(I133*H133,2)</f>
        <v>0</v>
      </c>
      <c r="BL133" s="16" t="s">
        <v>710</v>
      </c>
      <c r="BM133" s="199" t="s">
        <v>727</v>
      </c>
    </row>
    <row r="134" spans="1:65" s="2" customFormat="1" ht="19.5" x14ac:dyDescent="0.2">
      <c r="A134" s="34"/>
      <c r="B134" s="35"/>
      <c r="C134" s="36"/>
      <c r="D134" s="203" t="s">
        <v>177</v>
      </c>
      <c r="E134" s="36"/>
      <c r="F134" s="213" t="s">
        <v>728</v>
      </c>
      <c r="G134" s="36"/>
      <c r="H134" s="36"/>
      <c r="I134" s="214"/>
      <c r="J134" s="36"/>
      <c r="K134" s="36"/>
      <c r="L134" s="39"/>
      <c r="M134" s="215"/>
      <c r="N134" s="216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177</v>
      </c>
      <c r="AU134" s="16" t="s">
        <v>95</v>
      </c>
    </row>
    <row r="135" spans="1:65" s="12" customFormat="1" ht="22.9" customHeight="1" x14ac:dyDescent="0.2">
      <c r="B135" s="172"/>
      <c r="C135" s="173"/>
      <c r="D135" s="174" t="s">
        <v>84</v>
      </c>
      <c r="E135" s="186" t="s">
        <v>729</v>
      </c>
      <c r="F135" s="186" t="s">
        <v>730</v>
      </c>
      <c r="G135" s="173"/>
      <c r="H135" s="173"/>
      <c r="I135" s="176"/>
      <c r="J135" s="187">
        <f>BK135</f>
        <v>0</v>
      </c>
      <c r="K135" s="173"/>
      <c r="L135" s="178"/>
      <c r="M135" s="179"/>
      <c r="N135" s="180"/>
      <c r="O135" s="180"/>
      <c r="P135" s="181">
        <f>SUM(P136:P139)</f>
        <v>0</v>
      </c>
      <c r="Q135" s="180"/>
      <c r="R135" s="181">
        <f>SUM(R136:R139)</f>
        <v>0</v>
      </c>
      <c r="S135" s="180"/>
      <c r="T135" s="182">
        <f>SUM(T136:T139)</f>
        <v>0</v>
      </c>
      <c r="AR135" s="183" t="s">
        <v>168</v>
      </c>
      <c r="AT135" s="184" t="s">
        <v>84</v>
      </c>
      <c r="AU135" s="184" t="s">
        <v>93</v>
      </c>
      <c r="AY135" s="183" t="s">
        <v>146</v>
      </c>
      <c r="BK135" s="185">
        <f>SUM(BK136:BK139)</f>
        <v>0</v>
      </c>
    </row>
    <row r="136" spans="1:65" s="2" customFormat="1" ht="16.5" customHeight="1" x14ac:dyDescent="0.2">
      <c r="A136" s="34"/>
      <c r="B136" s="35"/>
      <c r="C136" s="188" t="s">
        <v>173</v>
      </c>
      <c r="D136" s="188" t="s">
        <v>148</v>
      </c>
      <c r="E136" s="189" t="s">
        <v>731</v>
      </c>
      <c r="F136" s="190" t="s">
        <v>732</v>
      </c>
      <c r="G136" s="191" t="s">
        <v>708</v>
      </c>
      <c r="H136" s="192">
        <v>1</v>
      </c>
      <c r="I136" s="193"/>
      <c r="J136" s="194">
        <f>ROUND(I136*H136,2)</f>
        <v>0</v>
      </c>
      <c r="K136" s="190" t="s">
        <v>709</v>
      </c>
      <c r="L136" s="39"/>
      <c r="M136" s="195" t="s">
        <v>1</v>
      </c>
      <c r="N136" s="196" t="s">
        <v>50</v>
      </c>
      <c r="O136" s="7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710</v>
      </c>
      <c r="AT136" s="199" t="s">
        <v>148</v>
      </c>
      <c r="AU136" s="199" t="s">
        <v>95</v>
      </c>
      <c r="AY136" s="16" t="s">
        <v>146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6" t="s">
        <v>93</v>
      </c>
      <c r="BK136" s="200">
        <f>ROUND(I136*H136,2)</f>
        <v>0</v>
      </c>
      <c r="BL136" s="16" t="s">
        <v>710</v>
      </c>
      <c r="BM136" s="199" t="s">
        <v>733</v>
      </c>
    </row>
    <row r="137" spans="1:65" s="2" customFormat="1" ht="19.5" x14ac:dyDescent="0.2">
      <c r="A137" s="34"/>
      <c r="B137" s="35"/>
      <c r="C137" s="36"/>
      <c r="D137" s="203" t="s">
        <v>177</v>
      </c>
      <c r="E137" s="36"/>
      <c r="F137" s="213" t="s">
        <v>734</v>
      </c>
      <c r="G137" s="36"/>
      <c r="H137" s="36"/>
      <c r="I137" s="214"/>
      <c r="J137" s="36"/>
      <c r="K137" s="36"/>
      <c r="L137" s="39"/>
      <c r="M137" s="215"/>
      <c r="N137" s="216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177</v>
      </c>
      <c r="AU137" s="16" t="s">
        <v>95</v>
      </c>
    </row>
    <row r="138" spans="1:65" s="2" customFormat="1" ht="16.5" customHeight="1" x14ac:dyDescent="0.2">
      <c r="A138" s="34"/>
      <c r="B138" s="35"/>
      <c r="C138" s="188" t="s">
        <v>180</v>
      </c>
      <c r="D138" s="188" t="s">
        <v>148</v>
      </c>
      <c r="E138" s="189" t="s">
        <v>735</v>
      </c>
      <c r="F138" s="190" t="s">
        <v>736</v>
      </c>
      <c r="G138" s="191" t="s">
        <v>708</v>
      </c>
      <c r="H138" s="192">
        <v>1</v>
      </c>
      <c r="I138" s="193"/>
      <c r="J138" s="194">
        <f>ROUND(I138*H138,2)</f>
        <v>0</v>
      </c>
      <c r="K138" s="190" t="s">
        <v>709</v>
      </c>
      <c r="L138" s="39"/>
      <c r="M138" s="195" t="s">
        <v>1</v>
      </c>
      <c r="N138" s="196" t="s">
        <v>50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710</v>
      </c>
      <c r="AT138" s="199" t="s">
        <v>148</v>
      </c>
      <c r="AU138" s="199" t="s">
        <v>95</v>
      </c>
      <c r="AY138" s="16" t="s">
        <v>146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6" t="s">
        <v>93</v>
      </c>
      <c r="BK138" s="200">
        <f>ROUND(I138*H138,2)</f>
        <v>0</v>
      </c>
      <c r="BL138" s="16" t="s">
        <v>710</v>
      </c>
      <c r="BM138" s="199" t="s">
        <v>737</v>
      </c>
    </row>
    <row r="139" spans="1:65" s="2" customFormat="1" ht="19.5" x14ac:dyDescent="0.2">
      <c r="A139" s="34"/>
      <c r="B139" s="35"/>
      <c r="C139" s="36"/>
      <c r="D139" s="203" t="s">
        <v>177</v>
      </c>
      <c r="E139" s="36"/>
      <c r="F139" s="213" t="s">
        <v>738</v>
      </c>
      <c r="G139" s="36"/>
      <c r="H139" s="36"/>
      <c r="I139" s="214"/>
      <c r="J139" s="36"/>
      <c r="K139" s="36"/>
      <c r="L139" s="39"/>
      <c r="M139" s="215"/>
      <c r="N139" s="216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177</v>
      </c>
      <c r="AU139" s="16" t="s">
        <v>95</v>
      </c>
    </row>
    <row r="140" spans="1:65" s="12" customFormat="1" ht="22.9" customHeight="1" x14ac:dyDescent="0.2">
      <c r="B140" s="172"/>
      <c r="C140" s="173"/>
      <c r="D140" s="174" t="s">
        <v>84</v>
      </c>
      <c r="E140" s="186" t="s">
        <v>739</v>
      </c>
      <c r="F140" s="186" t="s">
        <v>740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SUM(P141:P143)</f>
        <v>0</v>
      </c>
      <c r="Q140" s="180"/>
      <c r="R140" s="181">
        <f>SUM(R141:R143)</f>
        <v>0</v>
      </c>
      <c r="S140" s="180"/>
      <c r="T140" s="182">
        <f>SUM(T141:T143)</f>
        <v>0</v>
      </c>
      <c r="AR140" s="183" t="s">
        <v>168</v>
      </c>
      <c r="AT140" s="184" t="s">
        <v>84</v>
      </c>
      <c r="AU140" s="184" t="s">
        <v>93</v>
      </c>
      <c r="AY140" s="183" t="s">
        <v>146</v>
      </c>
      <c r="BK140" s="185">
        <f>SUM(BK141:BK143)</f>
        <v>0</v>
      </c>
    </row>
    <row r="141" spans="1:65" s="2" customFormat="1" ht="16.5" customHeight="1" x14ac:dyDescent="0.2">
      <c r="A141" s="34"/>
      <c r="B141" s="35"/>
      <c r="C141" s="188" t="s">
        <v>171</v>
      </c>
      <c r="D141" s="188" t="s">
        <v>148</v>
      </c>
      <c r="E141" s="189" t="s">
        <v>741</v>
      </c>
      <c r="F141" s="190" t="s">
        <v>740</v>
      </c>
      <c r="G141" s="191" t="s">
        <v>708</v>
      </c>
      <c r="H141" s="192">
        <v>1</v>
      </c>
      <c r="I141" s="193"/>
      <c r="J141" s="194">
        <f>ROUND(I141*H141,2)</f>
        <v>0</v>
      </c>
      <c r="K141" s="190" t="s">
        <v>709</v>
      </c>
      <c r="L141" s="39"/>
      <c r="M141" s="195" t="s">
        <v>1</v>
      </c>
      <c r="N141" s="196" t="s">
        <v>50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710</v>
      </c>
      <c r="AT141" s="199" t="s">
        <v>148</v>
      </c>
      <c r="AU141" s="199" t="s">
        <v>95</v>
      </c>
      <c r="AY141" s="16" t="s">
        <v>146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93</v>
      </c>
      <c r="BK141" s="200">
        <f>ROUND(I141*H141,2)</f>
        <v>0</v>
      </c>
      <c r="BL141" s="16" t="s">
        <v>710</v>
      </c>
      <c r="BM141" s="199" t="s">
        <v>742</v>
      </c>
    </row>
    <row r="142" spans="1:65" s="2" customFormat="1" ht="16.5" customHeight="1" x14ac:dyDescent="0.2">
      <c r="A142" s="34"/>
      <c r="B142" s="35"/>
      <c r="C142" s="188" t="s">
        <v>191</v>
      </c>
      <c r="D142" s="188" t="s">
        <v>148</v>
      </c>
      <c r="E142" s="189" t="s">
        <v>743</v>
      </c>
      <c r="F142" s="190" t="s">
        <v>744</v>
      </c>
      <c r="G142" s="191" t="s">
        <v>708</v>
      </c>
      <c r="H142" s="192">
        <v>1</v>
      </c>
      <c r="I142" s="193"/>
      <c r="J142" s="194">
        <f>ROUND(I142*H142,2)</f>
        <v>0</v>
      </c>
      <c r="K142" s="190" t="s">
        <v>709</v>
      </c>
      <c r="L142" s="39"/>
      <c r="M142" s="195" t="s">
        <v>1</v>
      </c>
      <c r="N142" s="196" t="s">
        <v>50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710</v>
      </c>
      <c r="AT142" s="199" t="s">
        <v>148</v>
      </c>
      <c r="AU142" s="199" t="s">
        <v>95</v>
      </c>
      <c r="AY142" s="16" t="s">
        <v>146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6" t="s">
        <v>93</v>
      </c>
      <c r="BK142" s="200">
        <f>ROUND(I142*H142,2)</f>
        <v>0</v>
      </c>
      <c r="BL142" s="16" t="s">
        <v>710</v>
      </c>
      <c r="BM142" s="199" t="s">
        <v>745</v>
      </c>
    </row>
    <row r="143" spans="1:65" s="2" customFormat="1" ht="29.25" x14ac:dyDescent="0.2">
      <c r="A143" s="34"/>
      <c r="B143" s="35"/>
      <c r="C143" s="36"/>
      <c r="D143" s="203" t="s">
        <v>177</v>
      </c>
      <c r="E143" s="36"/>
      <c r="F143" s="213" t="s">
        <v>746</v>
      </c>
      <c r="G143" s="36"/>
      <c r="H143" s="36"/>
      <c r="I143" s="214"/>
      <c r="J143" s="36"/>
      <c r="K143" s="36"/>
      <c r="L143" s="39"/>
      <c r="M143" s="215"/>
      <c r="N143" s="216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177</v>
      </c>
      <c r="AU143" s="16" t="s">
        <v>95</v>
      </c>
    </row>
    <row r="144" spans="1:65" s="12" customFormat="1" ht="22.9" customHeight="1" x14ac:dyDescent="0.2">
      <c r="B144" s="172"/>
      <c r="C144" s="173"/>
      <c r="D144" s="174" t="s">
        <v>84</v>
      </c>
      <c r="E144" s="186" t="s">
        <v>747</v>
      </c>
      <c r="F144" s="186" t="s">
        <v>748</v>
      </c>
      <c r="G144" s="173"/>
      <c r="H144" s="173"/>
      <c r="I144" s="176"/>
      <c r="J144" s="187">
        <f>BK144</f>
        <v>0</v>
      </c>
      <c r="K144" s="173"/>
      <c r="L144" s="178"/>
      <c r="M144" s="179"/>
      <c r="N144" s="180"/>
      <c r="O144" s="180"/>
      <c r="P144" s="181">
        <f>SUM(P145:P147)</f>
        <v>0</v>
      </c>
      <c r="Q144" s="180"/>
      <c r="R144" s="181">
        <f>SUM(R145:R147)</f>
        <v>0</v>
      </c>
      <c r="S144" s="180"/>
      <c r="T144" s="182">
        <f>SUM(T145:T147)</f>
        <v>0</v>
      </c>
      <c r="AR144" s="183" t="s">
        <v>168</v>
      </c>
      <c r="AT144" s="184" t="s">
        <v>84</v>
      </c>
      <c r="AU144" s="184" t="s">
        <v>93</v>
      </c>
      <c r="AY144" s="183" t="s">
        <v>146</v>
      </c>
      <c r="BK144" s="185">
        <f>SUM(BK145:BK147)</f>
        <v>0</v>
      </c>
    </row>
    <row r="145" spans="1:65" s="2" customFormat="1" ht="16.5" customHeight="1" x14ac:dyDescent="0.2">
      <c r="A145" s="34"/>
      <c r="B145" s="35"/>
      <c r="C145" s="188" t="s">
        <v>176</v>
      </c>
      <c r="D145" s="188" t="s">
        <v>148</v>
      </c>
      <c r="E145" s="189" t="s">
        <v>749</v>
      </c>
      <c r="F145" s="190" t="s">
        <v>748</v>
      </c>
      <c r="G145" s="191" t="s">
        <v>708</v>
      </c>
      <c r="H145" s="192">
        <v>1</v>
      </c>
      <c r="I145" s="193"/>
      <c r="J145" s="194">
        <f>ROUND(I145*H145,2)</f>
        <v>0</v>
      </c>
      <c r="K145" s="190" t="s">
        <v>709</v>
      </c>
      <c r="L145" s="39"/>
      <c r="M145" s="195" t="s">
        <v>1</v>
      </c>
      <c r="N145" s="196" t="s">
        <v>50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710</v>
      </c>
      <c r="AT145" s="199" t="s">
        <v>148</v>
      </c>
      <c r="AU145" s="199" t="s">
        <v>95</v>
      </c>
      <c r="AY145" s="16" t="s">
        <v>146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93</v>
      </c>
      <c r="BK145" s="200">
        <f>ROUND(I145*H145,2)</f>
        <v>0</v>
      </c>
      <c r="BL145" s="16" t="s">
        <v>710</v>
      </c>
      <c r="BM145" s="199" t="s">
        <v>750</v>
      </c>
    </row>
    <row r="146" spans="1:65" s="2" customFormat="1" ht="16.5" customHeight="1" x14ac:dyDescent="0.2">
      <c r="A146" s="34"/>
      <c r="B146" s="35"/>
      <c r="C146" s="188" t="s">
        <v>202</v>
      </c>
      <c r="D146" s="188" t="s">
        <v>148</v>
      </c>
      <c r="E146" s="189" t="s">
        <v>751</v>
      </c>
      <c r="F146" s="190" t="s">
        <v>752</v>
      </c>
      <c r="G146" s="191" t="s">
        <v>708</v>
      </c>
      <c r="H146" s="192">
        <v>1</v>
      </c>
      <c r="I146" s="193"/>
      <c r="J146" s="194">
        <f>ROUND(I146*H146,2)</f>
        <v>0</v>
      </c>
      <c r="K146" s="190" t="s">
        <v>753</v>
      </c>
      <c r="L146" s="39"/>
      <c r="M146" s="195" t="s">
        <v>1</v>
      </c>
      <c r="N146" s="196" t="s">
        <v>50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710</v>
      </c>
      <c r="AT146" s="199" t="s">
        <v>148</v>
      </c>
      <c r="AU146" s="199" t="s">
        <v>95</v>
      </c>
      <c r="AY146" s="16" t="s">
        <v>146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6" t="s">
        <v>93</v>
      </c>
      <c r="BK146" s="200">
        <f>ROUND(I146*H146,2)</f>
        <v>0</v>
      </c>
      <c r="BL146" s="16" t="s">
        <v>710</v>
      </c>
      <c r="BM146" s="199" t="s">
        <v>754</v>
      </c>
    </row>
    <row r="147" spans="1:65" s="2" customFormat="1" ht="29.25" x14ac:dyDescent="0.2">
      <c r="A147" s="34"/>
      <c r="B147" s="35"/>
      <c r="C147" s="36"/>
      <c r="D147" s="203" t="s">
        <v>177</v>
      </c>
      <c r="E147" s="36"/>
      <c r="F147" s="213" t="s">
        <v>755</v>
      </c>
      <c r="G147" s="36"/>
      <c r="H147" s="36"/>
      <c r="I147" s="214"/>
      <c r="J147" s="36"/>
      <c r="K147" s="36"/>
      <c r="L147" s="39"/>
      <c r="M147" s="215"/>
      <c r="N147" s="216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177</v>
      </c>
      <c r="AU147" s="16" t="s">
        <v>95</v>
      </c>
    </row>
    <row r="148" spans="1:65" s="12" customFormat="1" ht="22.9" customHeight="1" x14ac:dyDescent="0.2">
      <c r="B148" s="172"/>
      <c r="C148" s="173"/>
      <c r="D148" s="174" t="s">
        <v>84</v>
      </c>
      <c r="E148" s="186" t="s">
        <v>756</v>
      </c>
      <c r="F148" s="186" t="s">
        <v>757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P149</f>
        <v>0</v>
      </c>
      <c r="Q148" s="180"/>
      <c r="R148" s="181">
        <f>R149</f>
        <v>0</v>
      </c>
      <c r="S148" s="180"/>
      <c r="T148" s="182">
        <f>T149</f>
        <v>0</v>
      </c>
      <c r="AR148" s="183" t="s">
        <v>168</v>
      </c>
      <c r="AT148" s="184" t="s">
        <v>84</v>
      </c>
      <c r="AU148" s="184" t="s">
        <v>93</v>
      </c>
      <c r="AY148" s="183" t="s">
        <v>146</v>
      </c>
      <c r="BK148" s="185">
        <f>BK149</f>
        <v>0</v>
      </c>
    </row>
    <row r="149" spans="1:65" s="2" customFormat="1" ht="16.5" customHeight="1" x14ac:dyDescent="0.2">
      <c r="A149" s="34"/>
      <c r="B149" s="35"/>
      <c r="C149" s="188" t="s">
        <v>184</v>
      </c>
      <c r="D149" s="188" t="s">
        <v>148</v>
      </c>
      <c r="E149" s="189" t="s">
        <v>758</v>
      </c>
      <c r="F149" s="190" t="s">
        <v>759</v>
      </c>
      <c r="G149" s="191" t="s">
        <v>708</v>
      </c>
      <c r="H149" s="192">
        <v>1</v>
      </c>
      <c r="I149" s="193"/>
      <c r="J149" s="194">
        <f>ROUND(I149*H149,2)</f>
        <v>0</v>
      </c>
      <c r="K149" s="190" t="s">
        <v>709</v>
      </c>
      <c r="L149" s="39"/>
      <c r="M149" s="239" t="s">
        <v>1</v>
      </c>
      <c r="N149" s="240" t="s">
        <v>50</v>
      </c>
      <c r="O149" s="241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710</v>
      </c>
      <c r="AT149" s="199" t="s">
        <v>148</v>
      </c>
      <c r="AU149" s="199" t="s">
        <v>95</v>
      </c>
      <c r="AY149" s="16" t="s">
        <v>146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93</v>
      </c>
      <c r="BK149" s="200">
        <f>ROUND(I149*H149,2)</f>
        <v>0</v>
      </c>
      <c r="BL149" s="16" t="s">
        <v>710</v>
      </c>
      <c r="BM149" s="199" t="s">
        <v>760</v>
      </c>
    </row>
    <row r="150" spans="1:65" s="2" customFormat="1" ht="6.95" customHeight="1" x14ac:dyDescent="0.2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pWddSIOQYicNtZHUrRqFD+32+7v0lfUnOjR4NnqRXVjHW3RW6c9s36cA4EQvWJQDRSSrScADC7gRiatAxl5/OA==" saltValue="s8awHjs3qULEuxLl8PdhDmWNs7gwjKjlgnTyqqojfa6h4/bzvSmO1OJgUWS6AV/bYSN3aJBQ+nsaMs5ikPfSAw==" spinCount="100000" sheet="1" objects="1" scenarios="1" formatColumns="0" formatRows="0" autoFilter="0"/>
  <autoFilter ref="C121:K149"/>
  <mergeCells count="9">
    <mergeCell ref="E86:H86"/>
    <mergeCell ref="E112:H112"/>
    <mergeCell ref="E114:H114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105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95</v>
      </c>
    </row>
    <row r="4" spans="1:46" s="1" customFormat="1" ht="24.95" customHeight="1" x14ac:dyDescent="0.2">
      <c r="B4" s="19"/>
      <c r="D4" s="110" t="s">
        <v>106</v>
      </c>
      <c r="L4" s="19"/>
      <c r="M4" s="111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2" t="s">
        <v>16</v>
      </c>
      <c r="L6" s="19"/>
    </row>
    <row r="7" spans="1:46" s="1" customFormat="1" ht="26.25" customHeight="1" x14ac:dyDescent="0.2">
      <c r="B7" s="19"/>
      <c r="E7" s="292" t="str">
        <f>'Rekapitulace zakázky'!K6</f>
        <v>Oprava mostu v km 412,700 trati Praha Masarykovo n. - Děčín hl.n.</v>
      </c>
      <c r="F7" s="293"/>
      <c r="G7" s="293"/>
      <c r="H7" s="293"/>
      <c r="L7" s="19"/>
    </row>
    <row r="8" spans="1:46" s="2" customFormat="1" ht="12" customHeight="1" x14ac:dyDescent="0.2">
      <c r="A8" s="34"/>
      <c r="B8" s="39"/>
      <c r="C8" s="34"/>
      <c r="D8" s="112" t="s">
        <v>107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4" t="s">
        <v>761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19</v>
      </c>
      <c r="G11" s="34"/>
      <c r="H11" s="34"/>
      <c r="I11" s="112" t="s">
        <v>20</v>
      </c>
      <c r="J11" s="113" t="s">
        <v>7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21</v>
      </c>
      <c r="E12" s="34"/>
      <c r="F12" s="113" t="s">
        <v>22</v>
      </c>
      <c r="G12" s="34"/>
      <c r="H12" s="34"/>
      <c r="I12" s="112" t="s">
        <v>23</v>
      </c>
      <c r="J12" s="114" t="str">
        <f>'Rekapitulace zakázky'!AN8</f>
        <v>19. 10. 2021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 x14ac:dyDescent="0.2">
      <c r="A13" s="34"/>
      <c r="B13" s="39"/>
      <c r="C13" s="34"/>
      <c r="D13" s="115" t="s">
        <v>25</v>
      </c>
      <c r="E13" s="34"/>
      <c r="F13" s="116" t="s">
        <v>26</v>
      </c>
      <c r="G13" s="34"/>
      <c r="H13" s="34"/>
      <c r="I13" s="115" t="s">
        <v>27</v>
      </c>
      <c r="J13" s="116" t="s">
        <v>28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29</v>
      </c>
      <c r="E14" s="34"/>
      <c r="F14" s="34"/>
      <c r="G14" s="34"/>
      <c r="H14" s="34"/>
      <c r="I14" s="112" t="s">
        <v>30</v>
      </c>
      <c r="J14" s="113" t="s">
        <v>31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35</v>
      </c>
      <c r="E17" s="34"/>
      <c r="F17" s="34"/>
      <c r="G17" s="34"/>
      <c r="H17" s="34"/>
      <c r="I17" s="112" t="s">
        <v>30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6" t="str">
        <f>'Rekapitulace zakázky'!E14</f>
        <v>Vyplň údaj</v>
      </c>
      <c r="F18" s="297"/>
      <c r="G18" s="297"/>
      <c r="H18" s="297"/>
      <c r="I18" s="112" t="s">
        <v>33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37</v>
      </c>
      <c r="E20" s="34"/>
      <c r="F20" s="34"/>
      <c r="G20" s="34"/>
      <c r="H20" s="34"/>
      <c r="I20" s="112" t="s">
        <v>30</v>
      </c>
      <c r="J20" s="113" t="s">
        <v>38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39</v>
      </c>
      <c r="F21" s="34"/>
      <c r="G21" s="34"/>
      <c r="H21" s="34"/>
      <c r="I21" s="112" t="s">
        <v>33</v>
      </c>
      <c r="J21" s="113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42</v>
      </c>
      <c r="E23" s="34"/>
      <c r="F23" s="34"/>
      <c r="G23" s="34"/>
      <c r="H23" s="34"/>
      <c r="I23" s="112" t="s">
        <v>30</v>
      </c>
      <c r="J23" s="11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tr">
        <f>IF('Rekapitulace zakázky'!E20="","",'Rekapitulace zakázky'!E20)</f>
        <v xml:space="preserve"> </v>
      </c>
      <c r="F24" s="34"/>
      <c r="G24" s="34"/>
      <c r="H24" s="34"/>
      <c r="I24" s="112" t="s">
        <v>33</v>
      </c>
      <c r="J24" s="11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7"/>
      <c r="B27" s="118"/>
      <c r="C27" s="117"/>
      <c r="D27" s="117"/>
      <c r="E27" s="298" t="s">
        <v>1</v>
      </c>
      <c r="F27" s="298"/>
      <c r="G27" s="298"/>
      <c r="H27" s="298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1" t="s">
        <v>45</v>
      </c>
      <c r="E30" s="34"/>
      <c r="F30" s="34"/>
      <c r="G30" s="34"/>
      <c r="H30" s="34"/>
      <c r="I30" s="34"/>
      <c r="J30" s="12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3" t="s">
        <v>47</v>
      </c>
      <c r="G32" s="34"/>
      <c r="H32" s="34"/>
      <c r="I32" s="123" t="s">
        <v>46</v>
      </c>
      <c r="J32" s="123" t="s">
        <v>48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4" t="s">
        <v>49</v>
      </c>
      <c r="E33" s="112" t="s">
        <v>50</v>
      </c>
      <c r="F33" s="125">
        <f>ROUND((SUM(BE117:BE121)),  2)</f>
        <v>0</v>
      </c>
      <c r="G33" s="34"/>
      <c r="H33" s="34"/>
      <c r="I33" s="126">
        <v>0.21</v>
      </c>
      <c r="J33" s="125">
        <f>ROUND(((SUM(BE117:BE121))*I33),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51</v>
      </c>
      <c r="F34" s="125">
        <f>ROUND((SUM(BF117:BF121)),  2)</f>
        <v>0</v>
      </c>
      <c r="G34" s="34"/>
      <c r="H34" s="34"/>
      <c r="I34" s="126">
        <v>0.15</v>
      </c>
      <c r="J34" s="125">
        <f>ROUND(((SUM(BF117:BF121))*I34),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52</v>
      </c>
      <c r="F35" s="125">
        <f>ROUND((SUM(BG117:BG121)),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53</v>
      </c>
      <c r="F36" s="125">
        <f>ROUND((SUM(BH117:BH121)),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54</v>
      </c>
      <c r="F37" s="125">
        <f>ROUND((SUM(BI117:BI121)),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7"/>
      <c r="D39" s="128" t="s">
        <v>55</v>
      </c>
      <c r="E39" s="129"/>
      <c r="F39" s="129"/>
      <c r="G39" s="130" t="s">
        <v>56</v>
      </c>
      <c r="H39" s="131" t="s">
        <v>57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34" t="s">
        <v>58</v>
      </c>
      <c r="E49" s="135"/>
      <c r="F49" s="135"/>
      <c r="G49" s="134" t="s">
        <v>59</v>
      </c>
      <c r="H49" s="135"/>
      <c r="I49" s="135"/>
      <c r="J49" s="135"/>
      <c r="K49" s="135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36" t="s">
        <v>60</v>
      </c>
      <c r="E60" s="137"/>
      <c r="F60" s="138" t="s">
        <v>61</v>
      </c>
      <c r="G60" s="136" t="s">
        <v>60</v>
      </c>
      <c r="H60" s="137"/>
      <c r="I60" s="137"/>
      <c r="J60" s="139" t="s">
        <v>61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34" t="s">
        <v>62</v>
      </c>
      <c r="E64" s="140"/>
      <c r="F64" s="140"/>
      <c r="G64" s="134" t="s">
        <v>63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36" t="s">
        <v>60</v>
      </c>
      <c r="E75" s="137"/>
      <c r="F75" s="138" t="s">
        <v>61</v>
      </c>
      <c r="G75" s="136" t="s">
        <v>60</v>
      </c>
      <c r="H75" s="137"/>
      <c r="I75" s="137"/>
      <c r="J75" s="139" t="s">
        <v>61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5" customHeight="1" x14ac:dyDescent="0.2">
      <c r="A81" s="34"/>
      <c r="B81" s="35"/>
      <c r="C81" s="22" t="s">
        <v>109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26.25" customHeight="1" x14ac:dyDescent="0.2">
      <c r="A84" s="34"/>
      <c r="B84" s="35"/>
      <c r="C84" s="36"/>
      <c r="D84" s="36"/>
      <c r="E84" s="290" t="str">
        <f>E7</f>
        <v>Oprava mostu v km 412,700 trati Praha Masarykovo n. - Děčín hl.n.</v>
      </c>
      <c r="F84" s="291"/>
      <c r="G84" s="291"/>
      <c r="H84" s="291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 x14ac:dyDescent="0.2">
      <c r="A85" s="34"/>
      <c r="B85" s="35"/>
      <c r="C85" s="28" t="s">
        <v>107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6.5" customHeight="1" x14ac:dyDescent="0.2">
      <c r="A86" s="34"/>
      <c r="B86" s="35"/>
      <c r="C86" s="36"/>
      <c r="D86" s="36"/>
      <c r="E86" s="278" t="str">
        <f>E9</f>
        <v>SO 11-20-03 - Oprava mostu v km 412,700 _ DSPS</v>
      </c>
      <c r="F86" s="289"/>
      <c r="G86" s="289"/>
      <c r="H86" s="28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5" customHeight="1" x14ac:dyDescent="0.2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 x14ac:dyDescent="0.2">
      <c r="A88" s="34"/>
      <c r="B88" s="35"/>
      <c r="C88" s="28" t="s">
        <v>21</v>
      </c>
      <c r="D88" s="36"/>
      <c r="E88" s="36"/>
      <c r="F88" s="26" t="str">
        <f>F12</f>
        <v>Praha-Holešovice</v>
      </c>
      <c r="G88" s="36"/>
      <c r="H88" s="36"/>
      <c r="I88" s="28" t="s">
        <v>23</v>
      </c>
      <c r="J88" s="66" t="str">
        <f>IF(J12="","",J12)</f>
        <v>19. 10. 2021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25.7" customHeight="1" x14ac:dyDescent="0.2">
      <c r="A90" s="34"/>
      <c r="B90" s="35"/>
      <c r="C90" s="28" t="s">
        <v>29</v>
      </c>
      <c r="D90" s="36"/>
      <c r="E90" s="36"/>
      <c r="F90" s="26" t="str">
        <f>E15</f>
        <v>Správa železnic, státní organizace</v>
      </c>
      <c r="G90" s="36"/>
      <c r="H90" s="36"/>
      <c r="I90" s="28" t="s">
        <v>37</v>
      </c>
      <c r="J90" s="32" t="str">
        <f>E21</f>
        <v>TOP CON SERVIS s.r.o.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8" t="s">
        <v>35</v>
      </c>
      <c r="D91" s="36"/>
      <c r="E91" s="36"/>
      <c r="F91" s="26" t="str">
        <f>IF(E18="","",E18)</f>
        <v>Vyplň údaj</v>
      </c>
      <c r="G91" s="36"/>
      <c r="H91" s="36"/>
      <c r="I91" s="28" t="s">
        <v>42</v>
      </c>
      <c r="J91" s="32" t="str">
        <f>E24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 x14ac:dyDescent="0.2">
      <c r="A93" s="34"/>
      <c r="B93" s="35"/>
      <c r="C93" s="145" t="s">
        <v>110</v>
      </c>
      <c r="D93" s="146"/>
      <c r="E93" s="146"/>
      <c r="F93" s="146"/>
      <c r="G93" s="146"/>
      <c r="H93" s="146"/>
      <c r="I93" s="146"/>
      <c r="J93" s="147" t="s">
        <v>111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" customHeight="1" x14ac:dyDescent="0.2">
      <c r="A95" s="34"/>
      <c r="B95" s="35"/>
      <c r="C95" s="148" t="s">
        <v>112</v>
      </c>
      <c r="D95" s="36"/>
      <c r="E95" s="36"/>
      <c r="F95" s="36"/>
      <c r="G95" s="36"/>
      <c r="H95" s="36"/>
      <c r="I95" s="36"/>
      <c r="J95" s="84">
        <f>J117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113</v>
      </c>
    </row>
    <row r="96" spans="1:47" s="9" customFormat="1" ht="24.95" customHeight="1" x14ac:dyDescent="0.2">
      <c r="B96" s="149"/>
      <c r="C96" s="150"/>
      <c r="D96" s="151" t="s">
        <v>695</v>
      </c>
      <c r="E96" s="152"/>
      <c r="F96" s="152"/>
      <c r="G96" s="152"/>
      <c r="H96" s="152"/>
      <c r="I96" s="152"/>
      <c r="J96" s="153">
        <f>J118</f>
        <v>0</v>
      </c>
      <c r="K96" s="150"/>
      <c r="L96" s="154"/>
    </row>
    <row r="97" spans="1:31" s="10" customFormat="1" ht="19.899999999999999" customHeight="1" x14ac:dyDescent="0.2">
      <c r="B97" s="155"/>
      <c r="C97" s="156"/>
      <c r="D97" s="157" t="s">
        <v>696</v>
      </c>
      <c r="E97" s="158"/>
      <c r="F97" s="158"/>
      <c r="G97" s="158"/>
      <c r="H97" s="158"/>
      <c r="I97" s="158"/>
      <c r="J97" s="159">
        <f>J119</f>
        <v>0</v>
      </c>
      <c r="K97" s="156"/>
      <c r="L97" s="160"/>
    </row>
    <row r="98" spans="1:31" s="2" customFormat="1" ht="21.75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 x14ac:dyDescent="0.2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 x14ac:dyDescent="0.2">
      <c r="A104" s="34"/>
      <c r="B104" s="35"/>
      <c r="C104" s="22" t="s">
        <v>131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 x14ac:dyDescent="0.2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6.25" customHeight="1" x14ac:dyDescent="0.2">
      <c r="A107" s="34"/>
      <c r="B107" s="35"/>
      <c r="C107" s="36"/>
      <c r="D107" s="36"/>
      <c r="E107" s="290" t="str">
        <f>E7</f>
        <v>Oprava mostu v km 412,700 trati Praha Masarykovo n. - Děčín hl.n.</v>
      </c>
      <c r="F107" s="291"/>
      <c r="G107" s="291"/>
      <c r="H107" s="291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8" t="s">
        <v>107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278" t="str">
        <f>E9</f>
        <v>SO 11-20-03 - Oprava mostu v km 412,700 _ DSPS</v>
      </c>
      <c r="F109" s="289"/>
      <c r="G109" s="289"/>
      <c r="H109" s="28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8" t="s">
        <v>21</v>
      </c>
      <c r="D111" s="36"/>
      <c r="E111" s="36"/>
      <c r="F111" s="26" t="str">
        <f>F12</f>
        <v>Praha-Holešovice</v>
      </c>
      <c r="G111" s="36"/>
      <c r="H111" s="36"/>
      <c r="I111" s="28" t="s">
        <v>23</v>
      </c>
      <c r="J111" s="66" t="str">
        <f>IF(J12="","",J12)</f>
        <v>19. 10. 2021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 x14ac:dyDescent="0.2">
      <c r="A113" s="34"/>
      <c r="B113" s="35"/>
      <c r="C113" s="28" t="s">
        <v>29</v>
      </c>
      <c r="D113" s="36"/>
      <c r="E113" s="36"/>
      <c r="F113" s="26" t="str">
        <f>E15</f>
        <v>Správa železnic, státní organizace</v>
      </c>
      <c r="G113" s="36"/>
      <c r="H113" s="36"/>
      <c r="I113" s="28" t="s">
        <v>37</v>
      </c>
      <c r="J113" s="32" t="str">
        <f>E21</f>
        <v>TOP CON SERVIS s.r.o.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 x14ac:dyDescent="0.2">
      <c r="A114" s="34"/>
      <c r="B114" s="35"/>
      <c r="C114" s="28" t="s">
        <v>35</v>
      </c>
      <c r="D114" s="36"/>
      <c r="E114" s="36"/>
      <c r="F114" s="26" t="str">
        <f>IF(E18="","",E18)</f>
        <v>Vyplň údaj</v>
      </c>
      <c r="G114" s="36"/>
      <c r="H114" s="36"/>
      <c r="I114" s="28" t="s">
        <v>42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 x14ac:dyDescent="0.2">
      <c r="A116" s="161"/>
      <c r="B116" s="162"/>
      <c r="C116" s="163" t="s">
        <v>132</v>
      </c>
      <c r="D116" s="164" t="s">
        <v>70</v>
      </c>
      <c r="E116" s="164" t="s">
        <v>66</v>
      </c>
      <c r="F116" s="164" t="s">
        <v>67</v>
      </c>
      <c r="G116" s="164" t="s">
        <v>133</v>
      </c>
      <c r="H116" s="164" t="s">
        <v>134</v>
      </c>
      <c r="I116" s="164" t="s">
        <v>135</v>
      </c>
      <c r="J116" s="164" t="s">
        <v>111</v>
      </c>
      <c r="K116" s="165" t="s">
        <v>136</v>
      </c>
      <c r="L116" s="166"/>
      <c r="M116" s="75" t="s">
        <v>1</v>
      </c>
      <c r="N116" s="76" t="s">
        <v>49</v>
      </c>
      <c r="O116" s="76" t="s">
        <v>137</v>
      </c>
      <c r="P116" s="76" t="s">
        <v>138</v>
      </c>
      <c r="Q116" s="76" t="s">
        <v>139</v>
      </c>
      <c r="R116" s="76" t="s">
        <v>140</v>
      </c>
      <c r="S116" s="76" t="s">
        <v>141</v>
      </c>
      <c r="T116" s="77" t="s">
        <v>142</v>
      </c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</row>
    <row r="117" spans="1:65" s="2" customFormat="1" ht="22.9" customHeight="1" x14ac:dyDescent="0.25">
      <c r="A117" s="34"/>
      <c r="B117" s="35"/>
      <c r="C117" s="82" t="s">
        <v>143</v>
      </c>
      <c r="D117" s="36"/>
      <c r="E117" s="36"/>
      <c r="F117" s="36"/>
      <c r="G117" s="36"/>
      <c r="H117" s="36"/>
      <c r="I117" s="36"/>
      <c r="J117" s="167">
        <f>BK117</f>
        <v>0</v>
      </c>
      <c r="K117" s="36"/>
      <c r="L117" s="39"/>
      <c r="M117" s="78"/>
      <c r="N117" s="168"/>
      <c r="O117" s="79"/>
      <c r="P117" s="169">
        <f>P118</f>
        <v>0</v>
      </c>
      <c r="Q117" s="79"/>
      <c r="R117" s="169">
        <f>R118</f>
        <v>0</v>
      </c>
      <c r="S117" s="79"/>
      <c r="T117" s="17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84</v>
      </c>
      <c r="AU117" s="16" t="s">
        <v>113</v>
      </c>
      <c r="BK117" s="171">
        <f>BK118</f>
        <v>0</v>
      </c>
    </row>
    <row r="118" spans="1:65" s="12" customFormat="1" ht="25.9" customHeight="1" x14ac:dyDescent="0.2">
      <c r="B118" s="172"/>
      <c r="C118" s="173"/>
      <c r="D118" s="174" t="s">
        <v>84</v>
      </c>
      <c r="E118" s="175" t="s">
        <v>702</v>
      </c>
      <c r="F118" s="175" t="s">
        <v>703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P119</f>
        <v>0</v>
      </c>
      <c r="Q118" s="180"/>
      <c r="R118" s="181">
        <f>R119</f>
        <v>0</v>
      </c>
      <c r="S118" s="180"/>
      <c r="T118" s="182">
        <f>T119</f>
        <v>0</v>
      </c>
      <c r="AR118" s="183" t="s">
        <v>168</v>
      </c>
      <c r="AT118" s="184" t="s">
        <v>84</v>
      </c>
      <c r="AU118" s="184" t="s">
        <v>85</v>
      </c>
      <c r="AY118" s="183" t="s">
        <v>146</v>
      </c>
      <c r="BK118" s="185">
        <f>BK119</f>
        <v>0</v>
      </c>
    </row>
    <row r="119" spans="1:65" s="12" customFormat="1" ht="22.9" customHeight="1" x14ac:dyDescent="0.2">
      <c r="B119" s="172"/>
      <c r="C119" s="173"/>
      <c r="D119" s="174" t="s">
        <v>84</v>
      </c>
      <c r="E119" s="186" t="s">
        <v>704</v>
      </c>
      <c r="F119" s="186" t="s">
        <v>705</v>
      </c>
      <c r="G119" s="173"/>
      <c r="H119" s="173"/>
      <c r="I119" s="176"/>
      <c r="J119" s="187">
        <f>BK119</f>
        <v>0</v>
      </c>
      <c r="K119" s="173"/>
      <c r="L119" s="178"/>
      <c r="M119" s="179"/>
      <c r="N119" s="180"/>
      <c r="O119" s="180"/>
      <c r="P119" s="181">
        <f>SUM(P120:P121)</f>
        <v>0</v>
      </c>
      <c r="Q119" s="180"/>
      <c r="R119" s="181">
        <f>SUM(R120:R121)</f>
        <v>0</v>
      </c>
      <c r="S119" s="180"/>
      <c r="T119" s="182">
        <f>SUM(T120:T121)</f>
        <v>0</v>
      </c>
      <c r="AR119" s="183" t="s">
        <v>168</v>
      </c>
      <c r="AT119" s="184" t="s">
        <v>84</v>
      </c>
      <c r="AU119" s="184" t="s">
        <v>93</v>
      </c>
      <c r="AY119" s="183" t="s">
        <v>146</v>
      </c>
      <c r="BK119" s="185">
        <f>SUM(BK120:BK121)</f>
        <v>0</v>
      </c>
    </row>
    <row r="120" spans="1:65" s="2" customFormat="1" ht="16.5" customHeight="1" x14ac:dyDescent="0.2">
      <c r="A120" s="34"/>
      <c r="B120" s="35"/>
      <c r="C120" s="188" t="s">
        <v>93</v>
      </c>
      <c r="D120" s="188" t="s">
        <v>148</v>
      </c>
      <c r="E120" s="189" t="s">
        <v>762</v>
      </c>
      <c r="F120" s="190" t="s">
        <v>763</v>
      </c>
      <c r="G120" s="191" t="s">
        <v>708</v>
      </c>
      <c r="H120" s="192">
        <v>1</v>
      </c>
      <c r="I120" s="193"/>
      <c r="J120" s="194">
        <f>ROUND(I120*H120,2)</f>
        <v>0</v>
      </c>
      <c r="K120" s="190" t="s">
        <v>152</v>
      </c>
      <c r="L120" s="39"/>
      <c r="M120" s="195" t="s">
        <v>1</v>
      </c>
      <c r="N120" s="196" t="s">
        <v>50</v>
      </c>
      <c r="O120" s="7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710</v>
      </c>
      <c r="AT120" s="199" t="s">
        <v>148</v>
      </c>
      <c r="AU120" s="199" t="s">
        <v>95</v>
      </c>
      <c r="AY120" s="16" t="s">
        <v>146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6" t="s">
        <v>93</v>
      </c>
      <c r="BK120" s="200">
        <f>ROUND(I120*H120,2)</f>
        <v>0</v>
      </c>
      <c r="BL120" s="16" t="s">
        <v>710</v>
      </c>
      <c r="BM120" s="199" t="s">
        <v>764</v>
      </c>
    </row>
    <row r="121" spans="1:65" s="2" customFormat="1" ht="19.5" x14ac:dyDescent="0.2">
      <c r="A121" s="34"/>
      <c r="B121" s="35"/>
      <c r="C121" s="36"/>
      <c r="D121" s="203" t="s">
        <v>177</v>
      </c>
      <c r="E121" s="36"/>
      <c r="F121" s="213" t="s">
        <v>765</v>
      </c>
      <c r="G121" s="36"/>
      <c r="H121" s="36"/>
      <c r="I121" s="214"/>
      <c r="J121" s="36"/>
      <c r="K121" s="36"/>
      <c r="L121" s="39"/>
      <c r="M121" s="244"/>
      <c r="N121" s="245"/>
      <c r="O121" s="241"/>
      <c r="P121" s="241"/>
      <c r="Q121" s="241"/>
      <c r="R121" s="241"/>
      <c r="S121" s="241"/>
      <c r="T121" s="24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177</v>
      </c>
      <c r="AU121" s="16" t="s">
        <v>95</v>
      </c>
    </row>
    <row r="122" spans="1:65" s="2" customFormat="1" ht="6.95" customHeight="1" x14ac:dyDescent="0.2">
      <c r="A122" s="34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39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algorithmName="SHA-512" hashValue="oKAa908q8epR82LWaQMtHibK3j/G+Ghxx2shP7nfQvs6uUMcLPTJeoE/djow9uVZbVVG20WdmReL2m/PpAO6ww==" saltValue="yZ5ZVJ/6xdsC5OqjzqO974cnQpxtmq4bClE+n032gxDX+1jPcuHGHU/wcZf3M037ENyJRtvl66WvQN9SyDrYDg==" spinCount="100000" sheet="1" objects="1" scenarios="1" formatColumns="0" formatRows="0" autoFilter="0"/>
  <autoFilter ref="C116:K121"/>
  <mergeCells count="9">
    <mergeCell ref="E86:H86"/>
    <mergeCell ref="E107:H107"/>
    <mergeCell ref="E109:H109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SO 11-20-01 - Oprava most...</vt:lpstr>
      <vt:lpstr>SO 21-00-01 - Oprava most...</vt:lpstr>
      <vt:lpstr>SO 11-20-02 - Oprava most...</vt:lpstr>
      <vt:lpstr>SO 11-20-03 - Oprava most...</vt:lpstr>
      <vt:lpstr>'Rekapitulace zakázky'!Názvy_tisku</vt:lpstr>
      <vt:lpstr>'SO 11-20-01 - Oprava most...'!Názvy_tisku</vt:lpstr>
      <vt:lpstr>'SO 11-20-02 - Oprava most...'!Názvy_tisku</vt:lpstr>
      <vt:lpstr>'SO 11-20-03 - Oprava most...'!Názvy_tisku</vt:lpstr>
      <vt:lpstr>'SO 21-00-01 - Oprava most...'!Názvy_tisku</vt:lpstr>
      <vt:lpstr>'Rekapitulace zakázky'!Oblast_tisku</vt:lpstr>
      <vt:lpstr>'SO 11-20-01 - Oprava most...'!Oblast_tisku</vt:lpstr>
      <vt:lpstr>'SO 11-20-02 - Oprava most...'!Oblast_tisku</vt:lpstr>
      <vt:lpstr>'SO 11-20-03 - Oprava most...'!Oblast_tisku</vt:lpstr>
      <vt:lpstr>'SO 21-00-01 - Oprava most...'!Oblast_tisku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Abel Jan, Ing.</cp:lastModifiedBy>
  <dcterms:created xsi:type="dcterms:W3CDTF">2023-02-28T10:00:49Z</dcterms:created>
  <dcterms:modified xsi:type="dcterms:W3CDTF">2023-02-28T10:09:23Z</dcterms:modified>
</cp:coreProperties>
</file>